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"/>
    </mc:Choice>
  </mc:AlternateContent>
  <xr:revisionPtr revIDLastSave="0" documentId="13_ncr:1_{30366669-6BAA-4DB2-8BFF-94F4F29283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1" r:id="rId1"/>
    <sheet name="2023" sheetId="10" r:id="rId2"/>
    <sheet name="2022" sheetId="9" r:id="rId3"/>
    <sheet name="2021" sheetId="8" r:id="rId4"/>
    <sheet name="2020" sheetId="7" r:id="rId5"/>
    <sheet name="2019" sheetId="6" r:id="rId6"/>
    <sheet name="2018" sheetId="5" r:id="rId7"/>
    <sheet name="2017" sheetId="4" r:id="rId8"/>
    <sheet name="2016" sheetId="3" r:id="rId9"/>
    <sheet name="2015" sheetId="2" r:id="rId10"/>
  </sheets>
  <definedNames>
    <definedName name="_xlnm._FilterDatabase" localSheetId="2" hidden="1">'2022'!#REF!</definedName>
    <definedName name="_xlnm._FilterDatabase" localSheetId="1" hidden="1">'2023'!#REF!</definedName>
    <definedName name="_xlnm._FilterDatabase" localSheetId="0" hidden="1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4" i="11" l="1"/>
  <c r="K84" i="11"/>
  <c r="M84" i="11" s="1"/>
  <c r="I84" i="11"/>
  <c r="M83" i="11"/>
  <c r="M82" i="11"/>
  <c r="M81" i="11"/>
  <c r="M80" i="11"/>
  <c r="M75" i="11"/>
  <c r="N75" i="11" s="1"/>
  <c r="O75" i="11" s="1"/>
  <c r="P75" i="11" s="1"/>
  <c r="S75" i="11" s="1"/>
  <c r="M74" i="11"/>
  <c r="N74" i="11" s="1"/>
  <c r="O74" i="11" s="1"/>
  <c r="P74" i="11" s="1"/>
  <c r="S74" i="11" s="1"/>
  <c r="M69" i="11"/>
  <c r="N69" i="11" s="1"/>
  <c r="O69" i="11" s="1"/>
  <c r="P69" i="11" s="1"/>
  <c r="S69" i="11" s="1"/>
  <c r="M68" i="11"/>
  <c r="N68" i="11" s="1"/>
  <c r="O68" i="11" s="1"/>
  <c r="P68" i="11" s="1"/>
  <c r="S68" i="11" s="1"/>
  <c r="M67" i="11"/>
  <c r="N67" i="11" s="1"/>
  <c r="O67" i="11" s="1"/>
  <c r="P67" i="11" s="1"/>
  <c r="S67" i="11" s="1"/>
  <c r="N66" i="11"/>
  <c r="O66" i="11" s="1"/>
  <c r="P66" i="11" s="1"/>
  <c r="S66" i="11" s="1"/>
  <c r="M66" i="11"/>
  <c r="M65" i="11"/>
  <c r="N65" i="11" s="1"/>
  <c r="O65" i="11" s="1"/>
  <c r="P65" i="11" s="1"/>
  <c r="S65" i="11" s="1"/>
  <c r="M64" i="11"/>
  <c r="N64" i="11" s="1"/>
  <c r="O64" i="11" s="1"/>
  <c r="P64" i="11" s="1"/>
  <c r="S64" i="11" s="1"/>
  <c r="M63" i="11"/>
  <c r="N63" i="11" s="1"/>
  <c r="O63" i="11" s="1"/>
  <c r="P63" i="11" s="1"/>
  <c r="S63" i="11" s="1"/>
  <c r="M58" i="11"/>
  <c r="N58" i="11" s="1"/>
  <c r="O58" i="11" s="1"/>
  <c r="P58" i="11" s="1"/>
  <c r="S58" i="11" s="1"/>
  <c r="M57" i="11"/>
  <c r="N57" i="11" s="1"/>
  <c r="O57" i="11" s="1"/>
  <c r="P57" i="11" s="1"/>
  <c r="S57" i="11" s="1"/>
  <c r="N56" i="11"/>
  <c r="O56" i="11" s="1"/>
  <c r="P56" i="11" s="1"/>
  <c r="S56" i="11" s="1"/>
  <c r="S59" i="11" s="1"/>
  <c r="S60" i="11" s="1"/>
  <c r="M56" i="11"/>
  <c r="M51" i="11"/>
  <c r="N51" i="11" s="1"/>
  <c r="O51" i="11" s="1"/>
  <c r="P51" i="11" s="1"/>
  <c r="S51" i="11" s="1"/>
  <c r="N50" i="11"/>
  <c r="O50" i="11" s="1"/>
  <c r="P50" i="11" s="1"/>
  <c r="S50" i="11" s="1"/>
  <c r="M50" i="11"/>
  <c r="M49" i="11"/>
  <c r="N49" i="11" s="1"/>
  <c r="O49" i="11" s="1"/>
  <c r="P49" i="11" s="1"/>
  <c r="S49" i="11" s="1"/>
  <c r="M48" i="11"/>
  <c r="N48" i="11" s="1"/>
  <c r="O48" i="11" s="1"/>
  <c r="P48" i="11" s="1"/>
  <c r="S48" i="11" s="1"/>
  <c r="M47" i="11"/>
  <c r="N47" i="11" s="1"/>
  <c r="O47" i="11" s="1"/>
  <c r="P47" i="11" s="1"/>
  <c r="S47" i="11" s="1"/>
  <c r="N46" i="11"/>
  <c r="O46" i="11" s="1"/>
  <c r="P46" i="11" s="1"/>
  <c r="S46" i="11" s="1"/>
  <c r="M46" i="11"/>
  <c r="O45" i="11"/>
  <c r="P45" i="11" s="1"/>
  <c r="S45" i="11" s="1"/>
  <c r="N45" i="11"/>
  <c r="M45" i="11"/>
  <c r="M44" i="11"/>
  <c r="N44" i="11" s="1"/>
  <c r="O44" i="11" s="1"/>
  <c r="P44" i="11" s="1"/>
  <c r="S44" i="11" s="1"/>
  <c r="M43" i="11"/>
  <c r="N43" i="11" s="1"/>
  <c r="O43" i="11" s="1"/>
  <c r="P43" i="11" s="1"/>
  <c r="S43" i="11" s="1"/>
  <c r="N42" i="11"/>
  <c r="O42" i="11" s="1"/>
  <c r="P42" i="11" s="1"/>
  <c r="S42" i="11" s="1"/>
  <c r="M42" i="11"/>
  <c r="O41" i="11"/>
  <c r="P41" i="11" s="1"/>
  <c r="S41" i="11" s="1"/>
  <c r="N41" i="11"/>
  <c r="M41" i="11"/>
  <c r="M40" i="11"/>
  <c r="N40" i="11" s="1"/>
  <c r="O40" i="11" s="1"/>
  <c r="P40" i="11" s="1"/>
  <c r="S40" i="11" s="1"/>
  <c r="M39" i="11"/>
  <c r="N39" i="11" s="1"/>
  <c r="O39" i="11" s="1"/>
  <c r="P39" i="11" s="1"/>
  <c r="S39" i="11" s="1"/>
  <c r="N38" i="11"/>
  <c r="O38" i="11" s="1"/>
  <c r="P38" i="11" s="1"/>
  <c r="S38" i="11" s="1"/>
  <c r="M38" i="11"/>
  <c r="M37" i="11"/>
  <c r="N37" i="11" s="1"/>
  <c r="O37" i="11" s="1"/>
  <c r="P37" i="11" s="1"/>
  <c r="S37" i="11" s="1"/>
  <c r="M36" i="11"/>
  <c r="N36" i="11" s="1"/>
  <c r="O36" i="11" s="1"/>
  <c r="P36" i="11" s="1"/>
  <c r="S36" i="11" s="1"/>
  <c r="M35" i="11"/>
  <c r="N35" i="11" s="1"/>
  <c r="O35" i="11" s="1"/>
  <c r="P35" i="11" s="1"/>
  <c r="S35" i="11" s="1"/>
  <c r="N34" i="11"/>
  <c r="O34" i="11" s="1"/>
  <c r="P34" i="11" s="1"/>
  <c r="S34" i="11" s="1"/>
  <c r="M34" i="11"/>
  <c r="M33" i="11"/>
  <c r="N33" i="11" s="1"/>
  <c r="O33" i="11" s="1"/>
  <c r="P33" i="11" s="1"/>
  <c r="S33" i="11" s="1"/>
  <c r="M32" i="11"/>
  <c r="N32" i="11" s="1"/>
  <c r="O32" i="11" s="1"/>
  <c r="P32" i="11" s="1"/>
  <c r="S32" i="11" s="1"/>
  <c r="M31" i="11"/>
  <c r="N31" i="11" s="1"/>
  <c r="O31" i="11" s="1"/>
  <c r="P31" i="11" s="1"/>
  <c r="S31" i="11" s="1"/>
  <c r="N30" i="11"/>
  <c r="O30" i="11" s="1"/>
  <c r="P30" i="11" s="1"/>
  <c r="S30" i="11" s="1"/>
  <c r="M30" i="11"/>
  <c r="M29" i="11"/>
  <c r="N29" i="11" s="1"/>
  <c r="O29" i="11" s="1"/>
  <c r="P29" i="11" s="1"/>
  <c r="S29" i="11" s="1"/>
  <c r="M28" i="11"/>
  <c r="N28" i="11" s="1"/>
  <c r="O28" i="11" s="1"/>
  <c r="P28" i="11" s="1"/>
  <c r="S28" i="11" s="1"/>
  <c r="M27" i="11"/>
  <c r="N27" i="11" s="1"/>
  <c r="O27" i="11" s="1"/>
  <c r="P27" i="11" s="1"/>
  <c r="S27" i="11" s="1"/>
  <c r="N26" i="11"/>
  <c r="O26" i="11" s="1"/>
  <c r="P26" i="11" s="1"/>
  <c r="S26" i="11" s="1"/>
  <c r="M26" i="11"/>
  <c r="M25" i="11"/>
  <c r="N25" i="11" s="1"/>
  <c r="O25" i="11" s="1"/>
  <c r="P25" i="11" s="1"/>
  <c r="S25" i="11" s="1"/>
  <c r="M24" i="11"/>
  <c r="N24" i="11" s="1"/>
  <c r="O24" i="11" s="1"/>
  <c r="P24" i="11" s="1"/>
  <c r="S24" i="11" s="1"/>
  <c r="M23" i="11"/>
  <c r="N23" i="11" s="1"/>
  <c r="O23" i="11" s="1"/>
  <c r="P23" i="11" s="1"/>
  <c r="S23" i="11" s="1"/>
  <c r="N22" i="11"/>
  <c r="O22" i="11" s="1"/>
  <c r="P22" i="11" s="1"/>
  <c r="S22" i="11" s="1"/>
  <c r="M22" i="11"/>
  <c r="M21" i="11"/>
  <c r="N21" i="11" s="1"/>
  <c r="O21" i="11" s="1"/>
  <c r="P21" i="11" s="1"/>
  <c r="S21" i="11" s="1"/>
  <c r="M20" i="11"/>
  <c r="N20" i="11" s="1"/>
  <c r="O20" i="11" s="1"/>
  <c r="P20" i="11" s="1"/>
  <c r="S20" i="11" s="1"/>
  <c r="M19" i="11"/>
  <c r="N19" i="11" s="1"/>
  <c r="O19" i="11" s="1"/>
  <c r="P19" i="11" s="1"/>
  <c r="S19" i="11" s="1"/>
  <c r="N18" i="11"/>
  <c r="O18" i="11" s="1"/>
  <c r="P18" i="11" s="1"/>
  <c r="S18" i="11" s="1"/>
  <c r="M18" i="11"/>
  <c r="M17" i="11"/>
  <c r="N17" i="11" s="1"/>
  <c r="O17" i="11" s="1"/>
  <c r="P17" i="11" s="1"/>
  <c r="S17" i="11" s="1"/>
  <c r="M16" i="11"/>
  <c r="N16" i="11" s="1"/>
  <c r="O16" i="11" s="1"/>
  <c r="P16" i="11" s="1"/>
  <c r="S16" i="11" s="1"/>
  <c r="M15" i="11"/>
  <c r="N15" i="11" s="1"/>
  <c r="O15" i="11" s="1"/>
  <c r="P15" i="11" s="1"/>
  <c r="S15" i="11" s="1"/>
  <c r="L83" i="10"/>
  <c r="K83" i="10"/>
  <c r="I83" i="10"/>
  <c r="M82" i="10"/>
  <c r="M81" i="10"/>
  <c r="M80" i="10"/>
  <c r="M79" i="10"/>
  <c r="M74" i="10"/>
  <c r="N74" i="10" s="1"/>
  <c r="O74" i="10" s="1"/>
  <c r="P74" i="10" s="1"/>
  <c r="S74" i="10" s="1"/>
  <c r="M73" i="10"/>
  <c r="N73" i="10" s="1"/>
  <c r="O73" i="10" s="1"/>
  <c r="P73" i="10" s="1"/>
  <c r="S73" i="10" s="1"/>
  <c r="M68" i="10"/>
  <c r="N68" i="10" s="1"/>
  <c r="O68" i="10" s="1"/>
  <c r="P68" i="10" s="1"/>
  <c r="S68" i="10" s="1"/>
  <c r="M67" i="10"/>
  <c r="N67" i="10" s="1"/>
  <c r="O67" i="10" s="1"/>
  <c r="P67" i="10" s="1"/>
  <c r="S67" i="10" s="1"/>
  <c r="M66" i="10"/>
  <c r="N66" i="10" s="1"/>
  <c r="O66" i="10" s="1"/>
  <c r="P66" i="10" s="1"/>
  <c r="S66" i="10" s="1"/>
  <c r="M65" i="10"/>
  <c r="N65" i="10" s="1"/>
  <c r="O65" i="10" s="1"/>
  <c r="P65" i="10" s="1"/>
  <c r="S65" i="10" s="1"/>
  <c r="M64" i="10"/>
  <c r="N64" i="10" s="1"/>
  <c r="O64" i="10" s="1"/>
  <c r="P64" i="10" s="1"/>
  <c r="S64" i="10" s="1"/>
  <c r="M63" i="10"/>
  <c r="N63" i="10" s="1"/>
  <c r="O63" i="10" s="1"/>
  <c r="P63" i="10" s="1"/>
  <c r="S63" i="10" s="1"/>
  <c r="M58" i="10"/>
  <c r="N58" i="10" s="1"/>
  <c r="O58" i="10" s="1"/>
  <c r="P58" i="10" s="1"/>
  <c r="S58" i="10" s="1"/>
  <c r="M57" i="10"/>
  <c r="N57" i="10" s="1"/>
  <c r="O57" i="10" s="1"/>
  <c r="P57" i="10" s="1"/>
  <c r="S57" i="10" s="1"/>
  <c r="M56" i="10"/>
  <c r="N56" i="10" s="1"/>
  <c r="O56" i="10" s="1"/>
  <c r="P56" i="10" s="1"/>
  <c r="S56" i="10" s="1"/>
  <c r="S59" i="10" s="1"/>
  <c r="S60" i="10" s="1"/>
  <c r="M51" i="10"/>
  <c r="N51" i="10" s="1"/>
  <c r="O51" i="10" s="1"/>
  <c r="P51" i="10" s="1"/>
  <c r="S51" i="10" s="1"/>
  <c r="M50" i="10"/>
  <c r="N50" i="10" s="1"/>
  <c r="O50" i="10" s="1"/>
  <c r="P50" i="10" s="1"/>
  <c r="S50" i="10" s="1"/>
  <c r="M49" i="10"/>
  <c r="N49" i="10" s="1"/>
  <c r="O49" i="10" s="1"/>
  <c r="P49" i="10" s="1"/>
  <c r="S49" i="10" s="1"/>
  <c r="M48" i="10"/>
  <c r="N48" i="10" s="1"/>
  <c r="O48" i="10" s="1"/>
  <c r="P48" i="10" s="1"/>
  <c r="S48" i="10" s="1"/>
  <c r="M47" i="10"/>
  <c r="N47" i="10" s="1"/>
  <c r="O47" i="10" s="1"/>
  <c r="P47" i="10" s="1"/>
  <c r="S47" i="10" s="1"/>
  <c r="M46" i="10"/>
  <c r="N46" i="10" s="1"/>
  <c r="O46" i="10" s="1"/>
  <c r="P46" i="10" s="1"/>
  <c r="S46" i="10" s="1"/>
  <c r="M45" i="10"/>
  <c r="N45" i="10" s="1"/>
  <c r="O45" i="10" s="1"/>
  <c r="P45" i="10" s="1"/>
  <c r="S45" i="10" s="1"/>
  <c r="M44" i="10"/>
  <c r="N44" i="10" s="1"/>
  <c r="O44" i="10" s="1"/>
  <c r="P44" i="10" s="1"/>
  <c r="S44" i="10" s="1"/>
  <c r="M43" i="10"/>
  <c r="N43" i="10" s="1"/>
  <c r="O43" i="10" s="1"/>
  <c r="P43" i="10" s="1"/>
  <c r="S43" i="10" s="1"/>
  <c r="M42" i="10"/>
  <c r="N42" i="10" s="1"/>
  <c r="O42" i="10" s="1"/>
  <c r="P42" i="10" s="1"/>
  <c r="S42" i="10" s="1"/>
  <c r="M41" i="10"/>
  <c r="N41" i="10" s="1"/>
  <c r="O41" i="10" s="1"/>
  <c r="P41" i="10" s="1"/>
  <c r="S41" i="10" s="1"/>
  <c r="M40" i="10"/>
  <c r="N40" i="10" s="1"/>
  <c r="O40" i="10" s="1"/>
  <c r="P40" i="10" s="1"/>
  <c r="S40" i="10" s="1"/>
  <c r="M39" i="10"/>
  <c r="N39" i="10" s="1"/>
  <c r="O39" i="10" s="1"/>
  <c r="P39" i="10" s="1"/>
  <c r="S39" i="10" s="1"/>
  <c r="M38" i="10"/>
  <c r="N38" i="10" s="1"/>
  <c r="O38" i="10" s="1"/>
  <c r="P38" i="10" s="1"/>
  <c r="S38" i="10" s="1"/>
  <c r="M37" i="10"/>
  <c r="N37" i="10" s="1"/>
  <c r="O37" i="10" s="1"/>
  <c r="P37" i="10" s="1"/>
  <c r="S37" i="10" s="1"/>
  <c r="M36" i="10"/>
  <c r="N36" i="10" s="1"/>
  <c r="O36" i="10" s="1"/>
  <c r="P36" i="10" s="1"/>
  <c r="S36" i="10" s="1"/>
  <c r="M35" i="10"/>
  <c r="N35" i="10" s="1"/>
  <c r="O35" i="10" s="1"/>
  <c r="P35" i="10" s="1"/>
  <c r="S35" i="10" s="1"/>
  <c r="M34" i="10"/>
  <c r="N34" i="10" s="1"/>
  <c r="O34" i="10" s="1"/>
  <c r="P34" i="10" s="1"/>
  <c r="S34" i="10" s="1"/>
  <c r="N33" i="10"/>
  <c r="O33" i="10" s="1"/>
  <c r="P33" i="10" s="1"/>
  <c r="S33" i="10" s="1"/>
  <c r="M33" i="10"/>
  <c r="M32" i="10"/>
  <c r="N32" i="10" s="1"/>
  <c r="O32" i="10" s="1"/>
  <c r="P32" i="10" s="1"/>
  <c r="S32" i="10" s="1"/>
  <c r="M31" i="10"/>
  <c r="N31" i="10" s="1"/>
  <c r="O31" i="10" s="1"/>
  <c r="P31" i="10" s="1"/>
  <c r="S31" i="10" s="1"/>
  <c r="M30" i="10"/>
  <c r="N30" i="10" s="1"/>
  <c r="O30" i="10" s="1"/>
  <c r="P30" i="10" s="1"/>
  <c r="S30" i="10" s="1"/>
  <c r="M29" i="10"/>
  <c r="N29" i="10" s="1"/>
  <c r="O29" i="10" s="1"/>
  <c r="P29" i="10" s="1"/>
  <c r="S29" i="10" s="1"/>
  <c r="M28" i="10"/>
  <c r="N28" i="10" s="1"/>
  <c r="O28" i="10" s="1"/>
  <c r="P28" i="10" s="1"/>
  <c r="S28" i="10" s="1"/>
  <c r="M27" i="10"/>
  <c r="N27" i="10" s="1"/>
  <c r="O27" i="10" s="1"/>
  <c r="P27" i="10" s="1"/>
  <c r="S27" i="10" s="1"/>
  <c r="M26" i="10"/>
  <c r="N26" i="10" s="1"/>
  <c r="O26" i="10" s="1"/>
  <c r="P26" i="10" s="1"/>
  <c r="S26" i="10" s="1"/>
  <c r="M25" i="10"/>
  <c r="N25" i="10" s="1"/>
  <c r="O25" i="10" s="1"/>
  <c r="P25" i="10" s="1"/>
  <c r="S25" i="10" s="1"/>
  <c r="M24" i="10"/>
  <c r="N24" i="10" s="1"/>
  <c r="O24" i="10" s="1"/>
  <c r="P24" i="10" s="1"/>
  <c r="S24" i="10" s="1"/>
  <c r="M23" i="10"/>
  <c r="N23" i="10" s="1"/>
  <c r="O23" i="10" s="1"/>
  <c r="P23" i="10" s="1"/>
  <c r="S23" i="10" s="1"/>
  <c r="M22" i="10"/>
  <c r="N22" i="10" s="1"/>
  <c r="O22" i="10" s="1"/>
  <c r="P22" i="10" s="1"/>
  <c r="S22" i="10" s="1"/>
  <c r="M21" i="10"/>
  <c r="N21" i="10" s="1"/>
  <c r="O21" i="10" s="1"/>
  <c r="P21" i="10" s="1"/>
  <c r="S21" i="10" s="1"/>
  <c r="M20" i="10"/>
  <c r="N20" i="10" s="1"/>
  <c r="O20" i="10" s="1"/>
  <c r="P20" i="10" s="1"/>
  <c r="S20" i="10" s="1"/>
  <c r="M19" i="10"/>
  <c r="N19" i="10" s="1"/>
  <c r="O19" i="10" s="1"/>
  <c r="P19" i="10" s="1"/>
  <c r="S19" i="10" s="1"/>
  <c r="M18" i="10"/>
  <c r="N18" i="10" s="1"/>
  <c r="O18" i="10" s="1"/>
  <c r="P18" i="10" s="1"/>
  <c r="S18" i="10" s="1"/>
  <c r="M17" i="10"/>
  <c r="N17" i="10" s="1"/>
  <c r="O17" i="10" s="1"/>
  <c r="P17" i="10" s="1"/>
  <c r="S17" i="10" s="1"/>
  <c r="M16" i="10"/>
  <c r="N16" i="10" s="1"/>
  <c r="O16" i="10" s="1"/>
  <c r="P16" i="10" s="1"/>
  <c r="S16" i="10" s="1"/>
  <c r="M15" i="10"/>
  <c r="N15" i="10" s="1"/>
  <c r="O15" i="10" s="1"/>
  <c r="P15" i="10" s="1"/>
  <c r="S15" i="10" s="1"/>
  <c r="S52" i="11" l="1"/>
  <c r="S53" i="11" s="1"/>
  <c r="S70" i="11"/>
  <c r="S71" i="11" s="1"/>
  <c r="S76" i="11"/>
  <c r="S69" i="10"/>
  <c r="S70" i="10" s="1"/>
  <c r="M83" i="10"/>
  <c r="S52" i="10"/>
  <c r="S75" i="10"/>
  <c r="L80" i="9"/>
  <c r="K80" i="9"/>
  <c r="I80" i="9"/>
  <c r="M79" i="9"/>
  <c r="M78" i="9"/>
  <c r="M77" i="9"/>
  <c r="M76" i="9"/>
  <c r="M71" i="9"/>
  <c r="N71" i="9" s="1"/>
  <c r="O71" i="9" s="1"/>
  <c r="P71" i="9" s="1"/>
  <c r="S71" i="9" s="1"/>
  <c r="M70" i="9"/>
  <c r="N70" i="9" s="1"/>
  <c r="O70" i="9" s="1"/>
  <c r="P70" i="9" s="1"/>
  <c r="S70" i="9" s="1"/>
  <c r="M65" i="9"/>
  <c r="N65" i="9" s="1"/>
  <c r="O65" i="9" s="1"/>
  <c r="P65" i="9" s="1"/>
  <c r="S65" i="9" s="1"/>
  <c r="M64" i="9"/>
  <c r="N64" i="9" s="1"/>
  <c r="O64" i="9" s="1"/>
  <c r="P64" i="9" s="1"/>
  <c r="S64" i="9" s="1"/>
  <c r="M63" i="9"/>
  <c r="N63" i="9" s="1"/>
  <c r="O63" i="9" s="1"/>
  <c r="P63" i="9" s="1"/>
  <c r="S63" i="9" s="1"/>
  <c r="M62" i="9"/>
  <c r="N62" i="9" s="1"/>
  <c r="O62" i="9" s="1"/>
  <c r="P62" i="9" s="1"/>
  <c r="S62" i="9" s="1"/>
  <c r="M61" i="9"/>
  <c r="N61" i="9" s="1"/>
  <c r="O61" i="9" s="1"/>
  <c r="P61" i="9" s="1"/>
  <c r="S61" i="9" s="1"/>
  <c r="M60" i="9"/>
  <c r="N60" i="9" s="1"/>
  <c r="O60" i="9" s="1"/>
  <c r="P60" i="9" s="1"/>
  <c r="S60" i="9" s="1"/>
  <c r="M55" i="9"/>
  <c r="N55" i="9" s="1"/>
  <c r="O55" i="9" s="1"/>
  <c r="P55" i="9" s="1"/>
  <c r="S55" i="9" s="1"/>
  <c r="S56" i="9" s="1"/>
  <c r="S57" i="9" s="1"/>
  <c r="M50" i="9"/>
  <c r="N50" i="9" s="1"/>
  <c r="O50" i="9" s="1"/>
  <c r="P50" i="9" s="1"/>
  <c r="S50" i="9" s="1"/>
  <c r="M49" i="9"/>
  <c r="N49" i="9" s="1"/>
  <c r="O49" i="9" s="1"/>
  <c r="P49" i="9" s="1"/>
  <c r="S49" i="9" s="1"/>
  <c r="M48" i="9"/>
  <c r="N48" i="9" s="1"/>
  <c r="O48" i="9" s="1"/>
  <c r="P48" i="9" s="1"/>
  <c r="S48" i="9" s="1"/>
  <c r="M47" i="9"/>
  <c r="N47" i="9" s="1"/>
  <c r="O47" i="9" s="1"/>
  <c r="P47" i="9" s="1"/>
  <c r="S47" i="9" s="1"/>
  <c r="M46" i="9"/>
  <c r="N46" i="9" s="1"/>
  <c r="O46" i="9" s="1"/>
  <c r="P46" i="9" s="1"/>
  <c r="S46" i="9" s="1"/>
  <c r="M45" i="9"/>
  <c r="N45" i="9" s="1"/>
  <c r="O45" i="9" s="1"/>
  <c r="P45" i="9" s="1"/>
  <c r="S45" i="9" s="1"/>
  <c r="N44" i="9"/>
  <c r="O44" i="9" s="1"/>
  <c r="P44" i="9" s="1"/>
  <c r="S44" i="9" s="1"/>
  <c r="M44" i="9"/>
  <c r="M43" i="9"/>
  <c r="N43" i="9" s="1"/>
  <c r="O43" i="9" s="1"/>
  <c r="P43" i="9" s="1"/>
  <c r="S43" i="9" s="1"/>
  <c r="M42" i="9"/>
  <c r="N42" i="9" s="1"/>
  <c r="O42" i="9" s="1"/>
  <c r="P42" i="9" s="1"/>
  <c r="S42" i="9" s="1"/>
  <c r="M41" i="9"/>
  <c r="N41" i="9" s="1"/>
  <c r="O41" i="9" s="1"/>
  <c r="P41" i="9" s="1"/>
  <c r="S41" i="9" s="1"/>
  <c r="M40" i="9"/>
  <c r="N40" i="9" s="1"/>
  <c r="O40" i="9" s="1"/>
  <c r="P40" i="9" s="1"/>
  <c r="S40" i="9" s="1"/>
  <c r="M39" i="9"/>
  <c r="N39" i="9" s="1"/>
  <c r="O39" i="9" s="1"/>
  <c r="P39" i="9" s="1"/>
  <c r="S39" i="9" s="1"/>
  <c r="M38" i="9"/>
  <c r="N38" i="9" s="1"/>
  <c r="O38" i="9" s="1"/>
  <c r="P38" i="9" s="1"/>
  <c r="S38" i="9" s="1"/>
  <c r="M37" i="9"/>
  <c r="N37" i="9" s="1"/>
  <c r="O37" i="9" s="1"/>
  <c r="P37" i="9" s="1"/>
  <c r="S37" i="9" s="1"/>
  <c r="M36" i="9"/>
  <c r="N36" i="9" s="1"/>
  <c r="O36" i="9" s="1"/>
  <c r="P36" i="9" s="1"/>
  <c r="S36" i="9" s="1"/>
  <c r="M35" i="9"/>
  <c r="N35" i="9" s="1"/>
  <c r="O35" i="9" s="1"/>
  <c r="P35" i="9" s="1"/>
  <c r="S35" i="9" s="1"/>
  <c r="M34" i="9"/>
  <c r="N34" i="9" s="1"/>
  <c r="O34" i="9" s="1"/>
  <c r="P34" i="9" s="1"/>
  <c r="S34" i="9" s="1"/>
  <c r="M33" i="9"/>
  <c r="N33" i="9" s="1"/>
  <c r="O33" i="9" s="1"/>
  <c r="P33" i="9" s="1"/>
  <c r="S33" i="9" s="1"/>
  <c r="M32" i="9"/>
  <c r="N32" i="9" s="1"/>
  <c r="O32" i="9" s="1"/>
  <c r="P32" i="9" s="1"/>
  <c r="S32" i="9" s="1"/>
  <c r="M31" i="9"/>
  <c r="N31" i="9" s="1"/>
  <c r="O31" i="9" s="1"/>
  <c r="P31" i="9" s="1"/>
  <c r="S31" i="9" s="1"/>
  <c r="M30" i="9"/>
  <c r="N30" i="9" s="1"/>
  <c r="O30" i="9" s="1"/>
  <c r="P30" i="9" s="1"/>
  <c r="S30" i="9" s="1"/>
  <c r="M29" i="9"/>
  <c r="N29" i="9" s="1"/>
  <c r="O29" i="9" s="1"/>
  <c r="P29" i="9" s="1"/>
  <c r="S29" i="9" s="1"/>
  <c r="M28" i="9"/>
  <c r="N28" i="9" s="1"/>
  <c r="O28" i="9" s="1"/>
  <c r="P28" i="9" s="1"/>
  <c r="S28" i="9" s="1"/>
  <c r="M27" i="9"/>
  <c r="N27" i="9" s="1"/>
  <c r="O27" i="9" s="1"/>
  <c r="P27" i="9" s="1"/>
  <c r="S27" i="9" s="1"/>
  <c r="M26" i="9"/>
  <c r="N26" i="9" s="1"/>
  <c r="O26" i="9" s="1"/>
  <c r="P26" i="9" s="1"/>
  <c r="S26" i="9" s="1"/>
  <c r="M25" i="9"/>
  <c r="N25" i="9" s="1"/>
  <c r="O25" i="9" s="1"/>
  <c r="P25" i="9" s="1"/>
  <c r="S25" i="9" s="1"/>
  <c r="M24" i="9"/>
  <c r="N24" i="9" s="1"/>
  <c r="O24" i="9" s="1"/>
  <c r="P24" i="9" s="1"/>
  <c r="S24" i="9" s="1"/>
  <c r="M23" i="9"/>
  <c r="N23" i="9" s="1"/>
  <c r="O23" i="9" s="1"/>
  <c r="P23" i="9" s="1"/>
  <c r="S23" i="9" s="1"/>
  <c r="M22" i="9"/>
  <c r="N22" i="9" s="1"/>
  <c r="O22" i="9" s="1"/>
  <c r="P22" i="9" s="1"/>
  <c r="S22" i="9" s="1"/>
  <c r="M21" i="9"/>
  <c r="N21" i="9" s="1"/>
  <c r="O21" i="9" s="1"/>
  <c r="P21" i="9" s="1"/>
  <c r="S21" i="9" s="1"/>
  <c r="M20" i="9"/>
  <c r="N20" i="9" s="1"/>
  <c r="O20" i="9" s="1"/>
  <c r="P20" i="9" s="1"/>
  <c r="S20" i="9" s="1"/>
  <c r="M19" i="9"/>
  <c r="N19" i="9" s="1"/>
  <c r="O19" i="9" s="1"/>
  <c r="P19" i="9" s="1"/>
  <c r="S19" i="9" s="1"/>
  <c r="M18" i="9"/>
  <c r="N18" i="9" s="1"/>
  <c r="O18" i="9" s="1"/>
  <c r="P18" i="9" s="1"/>
  <c r="S18" i="9" s="1"/>
  <c r="M17" i="9"/>
  <c r="N17" i="9" s="1"/>
  <c r="O17" i="9" s="1"/>
  <c r="P17" i="9" s="1"/>
  <c r="S17" i="9" s="1"/>
  <c r="M16" i="9"/>
  <c r="N16" i="9" s="1"/>
  <c r="O16" i="9" s="1"/>
  <c r="P16" i="9" s="1"/>
  <c r="S16" i="9" s="1"/>
  <c r="M15" i="9"/>
  <c r="N15" i="9" s="1"/>
  <c r="O15" i="9" s="1"/>
  <c r="P15" i="9" s="1"/>
  <c r="S15" i="9" s="1"/>
  <c r="M80" i="9" l="1"/>
  <c r="S51" i="9"/>
  <c r="S52" i="9" s="1"/>
  <c r="S66" i="9"/>
  <c r="S67" i="9" s="1"/>
  <c r="S72" i="9"/>
  <c r="L84" i="7" l="1"/>
  <c r="K84" i="7"/>
  <c r="M84" i="7" s="1"/>
  <c r="I84" i="7"/>
  <c r="M83" i="7"/>
  <c r="M82" i="7"/>
  <c r="M81" i="7"/>
  <c r="M80" i="7"/>
  <c r="M75" i="7"/>
  <c r="N75" i="7" s="1"/>
  <c r="O75" i="7" s="1"/>
  <c r="P75" i="7" s="1"/>
  <c r="S75" i="7" s="1"/>
  <c r="S76" i="7" s="1"/>
  <c r="S77" i="7" s="1"/>
  <c r="M70" i="7"/>
  <c r="N70" i="7" s="1"/>
  <c r="O70" i="7" s="1"/>
  <c r="P70" i="7" s="1"/>
  <c r="S70" i="7" s="1"/>
  <c r="M69" i="7"/>
  <c r="N69" i="7" s="1"/>
  <c r="O69" i="7" s="1"/>
  <c r="P69" i="7" s="1"/>
  <c r="S69" i="7" s="1"/>
  <c r="N68" i="7"/>
  <c r="O68" i="7" s="1"/>
  <c r="P68" i="7" s="1"/>
  <c r="S68" i="7" s="1"/>
  <c r="M68" i="7"/>
  <c r="M67" i="7"/>
  <c r="N67" i="7" s="1"/>
  <c r="O67" i="7" s="1"/>
  <c r="P67" i="7" s="1"/>
  <c r="S67" i="7" s="1"/>
  <c r="M66" i="7"/>
  <c r="N66" i="7" s="1"/>
  <c r="O66" i="7" s="1"/>
  <c r="P66" i="7" s="1"/>
  <c r="S66" i="7" s="1"/>
  <c r="M65" i="7"/>
  <c r="N65" i="7" s="1"/>
  <c r="O65" i="7" s="1"/>
  <c r="P65" i="7" s="1"/>
  <c r="S65" i="7" s="1"/>
  <c r="M64" i="7"/>
  <c r="N64" i="7" s="1"/>
  <c r="O64" i="7" s="1"/>
  <c r="P64" i="7" s="1"/>
  <c r="S64" i="7" s="1"/>
  <c r="M63" i="7"/>
  <c r="N63" i="7" s="1"/>
  <c r="O63" i="7" s="1"/>
  <c r="P63" i="7" s="1"/>
  <c r="S63" i="7" s="1"/>
  <c r="M62" i="7"/>
  <c r="N62" i="7" s="1"/>
  <c r="O62" i="7" s="1"/>
  <c r="P62" i="7" s="1"/>
  <c r="S62" i="7" s="1"/>
  <c r="M61" i="7"/>
  <c r="N61" i="7" s="1"/>
  <c r="O61" i="7" s="1"/>
  <c r="P61" i="7" s="1"/>
  <c r="S61" i="7" s="1"/>
  <c r="N55" i="7"/>
  <c r="O55" i="7" s="1"/>
  <c r="P55" i="7" s="1"/>
  <c r="S55" i="7" s="1"/>
  <c r="M55" i="7"/>
  <c r="M54" i="7"/>
  <c r="N54" i="7" s="1"/>
  <c r="O54" i="7" s="1"/>
  <c r="P54" i="7" s="1"/>
  <c r="S54" i="7" s="1"/>
  <c r="M53" i="7"/>
  <c r="N53" i="7" s="1"/>
  <c r="O53" i="7" s="1"/>
  <c r="P53" i="7" s="1"/>
  <c r="S53" i="7" s="1"/>
  <c r="M48" i="7"/>
  <c r="N48" i="7" s="1"/>
  <c r="O48" i="7" s="1"/>
  <c r="P48" i="7" s="1"/>
  <c r="S48" i="7" s="1"/>
  <c r="M47" i="7"/>
  <c r="N47" i="7" s="1"/>
  <c r="O47" i="7" s="1"/>
  <c r="P47" i="7" s="1"/>
  <c r="S47" i="7" s="1"/>
  <c r="M46" i="7"/>
  <c r="N46" i="7" s="1"/>
  <c r="O46" i="7" s="1"/>
  <c r="P46" i="7" s="1"/>
  <c r="S46" i="7" s="1"/>
  <c r="M45" i="7"/>
  <c r="N45" i="7" s="1"/>
  <c r="O45" i="7" s="1"/>
  <c r="P45" i="7" s="1"/>
  <c r="S45" i="7" s="1"/>
  <c r="M44" i="7"/>
  <c r="N44" i="7" s="1"/>
  <c r="O44" i="7" s="1"/>
  <c r="P44" i="7" s="1"/>
  <c r="S44" i="7" s="1"/>
  <c r="N43" i="7"/>
  <c r="O43" i="7" s="1"/>
  <c r="P43" i="7" s="1"/>
  <c r="S43" i="7" s="1"/>
  <c r="M43" i="7"/>
  <c r="M42" i="7"/>
  <c r="N42" i="7" s="1"/>
  <c r="O42" i="7" s="1"/>
  <c r="P42" i="7" s="1"/>
  <c r="S42" i="7" s="1"/>
  <c r="M41" i="7"/>
  <c r="N41" i="7" s="1"/>
  <c r="O41" i="7" s="1"/>
  <c r="P41" i="7" s="1"/>
  <c r="S41" i="7" s="1"/>
  <c r="M40" i="7"/>
  <c r="N40" i="7" s="1"/>
  <c r="O40" i="7" s="1"/>
  <c r="P40" i="7" s="1"/>
  <c r="S40" i="7" s="1"/>
  <c r="M39" i="7"/>
  <c r="N39" i="7" s="1"/>
  <c r="O39" i="7" s="1"/>
  <c r="P39" i="7" s="1"/>
  <c r="S39" i="7" s="1"/>
  <c r="M38" i="7"/>
  <c r="N38" i="7" s="1"/>
  <c r="O38" i="7" s="1"/>
  <c r="P38" i="7" s="1"/>
  <c r="S38" i="7" s="1"/>
  <c r="M37" i="7"/>
  <c r="N37" i="7" s="1"/>
  <c r="O37" i="7" s="1"/>
  <c r="P37" i="7" s="1"/>
  <c r="S37" i="7" s="1"/>
  <c r="M36" i="7"/>
  <c r="N36" i="7" s="1"/>
  <c r="O36" i="7" s="1"/>
  <c r="P36" i="7" s="1"/>
  <c r="S36" i="7" s="1"/>
  <c r="N35" i="7"/>
  <c r="O35" i="7" s="1"/>
  <c r="P35" i="7" s="1"/>
  <c r="S35" i="7" s="1"/>
  <c r="M35" i="7"/>
  <c r="M34" i="7"/>
  <c r="N34" i="7" s="1"/>
  <c r="O34" i="7" s="1"/>
  <c r="P34" i="7" s="1"/>
  <c r="S34" i="7" s="1"/>
  <c r="M33" i="7"/>
  <c r="N33" i="7" s="1"/>
  <c r="O33" i="7" s="1"/>
  <c r="P33" i="7" s="1"/>
  <c r="S33" i="7" s="1"/>
  <c r="M32" i="7"/>
  <c r="N32" i="7" s="1"/>
  <c r="O32" i="7" s="1"/>
  <c r="P32" i="7" s="1"/>
  <c r="S32" i="7" s="1"/>
  <c r="M31" i="7"/>
  <c r="N31" i="7" s="1"/>
  <c r="O31" i="7" s="1"/>
  <c r="P31" i="7" s="1"/>
  <c r="S31" i="7" s="1"/>
  <c r="M30" i="7"/>
  <c r="N30" i="7" s="1"/>
  <c r="O30" i="7" s="1"/>
  <c r="P30" i="7" s="1"/>
  <c r="S30" i="7" s="1"/>
  <c r="M29" i="7"/>
  <c r="N29" i="7" s="1"/>
  <c r="O29" i="7" s="1"/>
  <c r="P29" i="7" s="1"/>
  <c r="S29" i="7" s="1"/>
  <c r="M28" i="7"/>
  <c r="N28" i="7" s="1"/>
  <c r="O28" i="7" s="1"/>
  <c r="P28" i="7" s="1"/>
  <c r="S28" i="7" s="1"/>
  <c r="N27" i="7"/>
  <c r="O27" i="7" s="1"/>
  <c r="P27" i="7" s="1"/>
  <c r="S27" i="7" s="1"/>
  <c r="M27" i="7"/>
  <c r="M26" i="7"/>
  <c r="N26" i="7" s="1"/>
  <c r="O26" i="7" s="1"/>
  <c r="P26" i="7" s="1"/>
  <c r="S26" i="7" s="1"/>
  <c r="M25" i="7"/>
  <c r="N25" i="7" s="1"/>
  <c r="O25" i="7" s="1"/>
  <c r="P25" i="7" s="1"/>
  <c r="S25" i="7" s="1"/>
  <c r="M24" i="7"/>
  <c r="N24" i="7" s="1"/>
  <c r="O24" i="7" s="1"/>
  <c r="P24" i="7" s="1"/>
  <c r="S24" i="7" s="1"/>
  <c r="M23" i="7"/>
  <c r="N23" i="7" s="1"/>
  <c r="O23" i="7" s="1"/>
  <c r="P23" i="7" s="1"/>
  <c r="S23" i="7" s="1"/>
  <c r="M22" i="7"/>
  <c r="N22" i="7" s="1"/>
  <c r="O22" i="7" s="1"/>
  <c r="P22" i="7" s="1"/>
  <c r="S22" i="7" s="1"/>
  <c r="M21" i="7"/>
  <c r="N21" i="7" s="1"/>
  <c r="O21" i="7" s="1"/>
  <c r="P21" i="7" s="1"/>
  <c r="S21" i="7" s="1"/>
  <c r="M20" i="7"/>
  <c r="N20" i="7" s="1"/>
  <c r="O20" i="7" s="1"/>
  <c r="P20" i="7" s="1"/>
  <c r="S20" i="7" s="1"/>
  <c r="N19" i="7"/>
  <c r="O19" i="7" s="1"/>
  <c r="P19" i="7" s="1"/>
  <c r="S19" i="7" s="1"/>
  <c r="M19" i="7"/>
  <c r="M18" i="7"/>
  <c r="N18" i="7" s="1"/>
  <c r="O18" i="7" s="1"/>
  <c r="P18" i="7" s="1"/>
  <c r="S18" i="7" s="1"/>
  <c r="M17" i="7"/>
  <c r="N17" i="7" s="1"/>
  <c r="O17" i="7" s="1"/>
  <c r="P17" i="7" s="1"/>
  <c r="S17" i="7" s="1"/>
  <c r="M16" i="7"/>
  <c r="N16" i="7" s="1"/>
  <c r="O16" i="7" s="1"/>
  <c r="P16" i="7" s="1"/>
  <c r="S16" i="7" s="1"/>
  <c r="M15" i="7"/>
  <c r="N15" i="7" s="1"/>
  <c r="O15" i="7" s="1"/>
  <c r="P15" i="7" s="1"/>
  <c r="S15" i="7" s="1"/>
  <c r="L78" i="8"/>
  <c r="K78" i="8"/>
  <c r="I78" i="8"/>
  <c r="M77" i="8"/>
  <c r="M76" i="8"/>
  <c r="M75" i="8"/>
  <c r="M74" i="8"/>
  <c r="S70" i="8"/>
  <c r="S71" i="8" s="1"/>
  <c r="M64" i="8"/>
  <c r="N64" i="8" s="1"/>
  <c r="O64" i="8" s="1"/>
  <c r="P64" i="8" s="1"/>
  <c r="S64" i="8" s="1"/>
  <c r="M63" i="8"/>
  <c r="N63" i="8" s="1"/>
  <c r="O63" i="8" s="1"/>
  <c r="P63" i="8" s="1"/>
  <c r="S63" i="8" s="1"/>
  <c r="M62" i="8"/>
  <c r="N62" i="8" s="1"/>
  <c r="O62" i="8" s="1"/>
  <c r="P62" i="8" s="1"/>
  <c r="S62" i="8" s="1"/>
  <c r="M56" i="8"/>
  <c r="N56" i="8" s="1"/>
  <c r="O56" i="8" s="1"/>
  <c r="P56" i="8" s="1"/>
  <c r="S56" i="8" s="1"/>
  <c r="N55" i="8"/>
  <c r="O55" i="8" s="1"/>
  <c r="P55" i="8" s="1"/>
  <c r="S55" i="8" s="1"/>
  <c r="M55" i="8"/>
  <c r="N54" i="8"/>
  <c r="O54" i="8" s="1"/>
  <c r="P54" i="8" s="1"/>
  <c r="S54" i="8" s="1"/>
  <c r="M54" i="8"/>
  <c r="M49" i="8"/>
  <c r="N49" i="8" s="1"/>
  <c r="O49" i="8" s="1"/>
  <c r="P49" i="8" s="1"/>
  <c r="S49" i="8" s="1"/>
  <c r="O48" i="8"/>
  <c r="P48" i="8" s="1"/>
  <c r="S48" i="8" s="1"/>
  <c r="N48" i="8"/>
  <c r="M48" i="8"/>
  <c r="M47" i="8"/>
  <c r="N47" i="8" s="1"/>
  <c r="O47" i="8" s="1"/>
  <c r="P47" i="8" s="1"/>
  <c r="S47" i="8" s="1"/>
  <c r="M46" i="8"/>
  <c r="N46" i="8" s="1"/>
  <c r="O46" i="8" s="1"/>
  <c r="P46" i="8" s="1"/>
  <c r="S46" i="8" s="1"/>
  <c r="M45" i="8"/>
  <c r="N45" i="8" s="1"/>
  <c r="O45" i="8" s="1"/>
  <c r="P45" i="8" s="1"/>
  <c r="S45" i="8" s="1"/>
  <c r="N44" i="8"/>
  <c r="O44" i="8" s="1"/>
  <c r="P44" i="8" s="1"/>
  <c r="S44" i="8" s="1"/>
  <c r="M44" i="8"/>
  <c r="M43" i="8"/>
  <c r="N43" i="8" s="1"/>
  <c r="O43" i="8" s="1"/>
  <c r="P43" i="8" s="1"/>
  <c r="S43" i="8" s="1"/>
  <c r="M42" i="8"/>
  <c r="N42" i="8" s="1"/>
  <c r="O42" i="8" s="1"/>
  <c r="P42" i="8" s="1"/>
  <c r="S42" i="8" s="1"/>
  <c r="N41" i="8"/>
  <c r="O41" i="8" s="1"/>
  <c r="P41" i="8" s="1"/>
  <c r="S41" i="8" s="1"/>
  <c r="M41" i="8"/>
  <c r="M40" i="8"/>
  <c r="N40" i="8" s="1"/>
  <c r="O40" i="8" s="1"/>
  <c r="P40" i="8" s="1"/>
  <c r="S40" i="8" s="1"/>
  <c r="M39" i="8"/>
  <c r="N39" i="8" s="1"/>
  <c r="O39" i="8" s="1"/>
  <c r="P39" i="8" s="1"/>
  <c r="S39" i="8" s="1"/>
  <c r="M38" i="8"/>
  <c r="N38" i="8" s="1"/>
  <c r="O38" i="8" s="1"/>
  <c r="P38" i="8" s="1"/>
  <c r="S38" i="8" s="1"/>
  <c r="M37" i="8"/>
  <c r="N37" i="8" s="1"/>
  <c r="O37" i="8" s="1"/>
  <c r="P37" i="8" s="1"/>
  <c r="S37" i="8" s="1"/>
  <c r="M36" i="8"/>
  <c r="N36" i="8" s="1"/>
  <c r="O36" i="8" s="1"/>
  <c r="P36" i="8" s="1"/>
  <c r="S36" i="8" s="1"/>
  <c r="M35" i="8"/>
  <c r="N35" i="8" s="1"/>
  <c r="O35" i="8" s="1"/>
  <c r="P35" i="8" s="1"/>
  <c r="S35" i="8" s="1"/>
  <c r="M34" i="8"/>
  <c r="N34" i="8" s="1"/>
  <c r="O34" i="8" s="1"/>
  <c r="P34" i="8" s="1"/>
  <c r="S34" i="8" s="1"/>
  <c r="M33" i="8"/>
  <c r="N33" i="8" s="1"/>
  <c r="O33" i="8" s="1"/>
  <c r="P33" i="8" s="1"/>
  <c r="S33" i="8" s="1"/>
  <c r="M32" i="8"/>
  <c r="N32" i="8" s="1"/>
  <c r="O32" i="8" s="1"/>
  <c r="P32" i="8" s="1"/>
  <c r="S32" i="8" s="1"/>
  <c r="N31" i="8"/>
  <c r="O31" i="8" s="1"/>
  <c r="P31" i="8" s="1"/>
  <c r="S31" i="8" s="1"/>
  <c r="M31" i="8"/>
  <c r="M30" i="8"/>
  <c r="N30" i="8" s="1"/>
  <c r="O30" i="8" s="1"/>
  <c r="P30" i="8" s="1"/>
  <c r="S30" i="8" s="1"/>
  <c r="M29" i="8"/>
  <c r="N29" i="8" s="1"/>
  <c r="O29" i="8" s="1"/>
  <c r="P29" i="8" s="1"/>
  <c r="S29" i="8" s="1"/>
  <c r="M28" i="8"/>
  <c r="N28" i="8" s="1"/>
  <c r="O28" i="8" s="1"/>
  <c r="P28" i="8" s="1"/>
  <c r="S28" i="8" s="1"/>
  <c r="N27" i="8"/>
  <c r="O27" i="8" s="1"/>
  <c r="P27" i="8" s="1"/>
  <c r="S27" i="8" s="1"/>
  <c r="M27" i="8"/>
  <c r="M26" i="8"/>
  <c r="N26" i="8" s="1"/>
  <c r="O26" i="8" s="1"/>
  <c r="P26" i="8" s="1"/>
  <c r="S26" i="8" s="1"/>
  <c r="M25" i="8"/>
  <c r="N25" i="8" s="1"/>
  <c r="O25" i="8" s="1"/>
  <c r="P25" i="8" s="1"/>
  <c r="S25" i="8" s="1"/>
  <c r="N24" i="8"/>
  <c r="O24" i="8" s="1"/>
  <c r="P24" i="8" s="1"/>
  <c r="S24" i="8" s="1"/>
  <c r="M24" i="8"/>
  <c r="M23" i="8"/>
  <c r="N23" i="8" s="1"/>
  <c r="O23" i="8" s="1"/>
  <c r="P23" i="8" s="1"/>
  <c r="S23" i="8" s="1"/>
  <c r="M22" i="8"/>
  <c r="N22" i="8" s="1"/>
  <c r="O22" i="8" s="1"/>
  <c r="P22" i="8" s="1"/>
  <c r="S22" i="8" s="1"/>
  <c r="M21" i="8"/>
  <c r="N21" i="8" s="1"/>
  <c r="O21" i="8" s="1"/>
  <c r="P21" i="8" s="1"/>
  <c r="S21" i="8" s="1"/>
  <c r="M20" i="8"/>
  <c r="N20" i="8" s="1"/>
  <c r="O20" i="8" s="1"/>
  <c r="P20" i="8" s="1"/>
  <c r="S20" i="8" s="1"/>
  <c r="M19" i="8"/>
  <c r="N19" i="8" s="1"/>
  <c r="O19" i="8" s="1"/>
  <c r="P19" i="8" s="1"/>
  <c r="S19" i="8" s="1"/>
  <c r="M18" i="8"/>
  <c r="N18" i="8" s="1"/>
  <c r="O18" i="8" s="1"/>
  <c r="P18" i="8" s="1"/>
  <c r="S18" i="8" s="1"/>
  <c r="M17" i="8"/>
  <c r="N17" i="8" s="1"/>
  <c r="O17" i="8" s="1"/>
  <c r="P17" i="8" s="1"/>
  <c r="S17" i="8" s="1"/>
  <c r="M16" i="8"/>
  <c r="N16" i="8" s="1"/>
  <c r="O16" i="8" s="1"/>
  <c r="P16" i="8" s="1"/>
  <c r="S16" i="8" s="1"/>
  <c r="N15" i="8"/>
  <c r="O15" i="8" s="1"/>
  <c r="P15" i="8" s="1"/>
  <c r="S15" i="8" s="1"/>
  <c r="M15" i="8"/>
  <c r="M78" i="8" l="1"/>
  <c r="S56" i="7"/>
  <c r="S57" i="7" s="1"/>
  <c r="S49" i="7"/>
  <c r="S50" i="7" s="1"/>
  <c r="S71" i="7"/>
  <c r="S72" i="7"/>
  <c r="S57" i="8"/>
  <c r="S58" i="8" s="1"/>
  <c r="S66" i="8"/>
  <c r="S65" i="8"/>
  <c r="S50" i="8"/>
  <c r="S51" i="8" s="1"/>
  <c r="M83" i="6" l="1"/>
  <c r="M84" i="6"/>
  <c r="M85" i="6"/>
  <c r="M82" i="6"/>
  <c r="N51" i="6"/>
  <c r="O51" i="6" s="1"/>
  <c r="P51" i="6" s="1"/>
  <c r="S51" i="6" s="1"/>
  <c r="M51" i="6"/>
  <c r="M50" i="6"/>
  <c r="N50" i="6" s="1"/>
  <c r="O50" i="6" s="1"/>
  <c r="P50" i="6" s="1"/>
  <c r="S50" i="6" s="1"/>
  <c r="M49" i="6"/>
  <c r="N49" i="6" s="1"/>
  <c r="O49" i="6" s="1"/>
  <c r="P49" i="6" s="1"/>
  <c r="S49" i="6" s="1"/>
  <c r="M48" i="6"/>
  <c r="N48" i="6" s="1"/>
  <c r="O48" i="6" s="1"/>
  <c r="P48" i="6" s="1"/>
  <c r="S48" i="6" s="1"/>
  <c r="M47" i="6"/>
  <c r="N47" i="6" s="1"/>
  <c r="O47" i="6" s="1"/>
  <c r="P47" i="6" s="1"/>
  <c r="S47" i="6" s="1"/>
  <c r="M46" i="6"/>
  <c r="N46" i="6" s="1"/>
  <c r="O46" i="6" s="1"/>
  <c r="P46" i="6" s="1"/>
  <c r="S46" i="6" s="1"/>
  <c r="M45" i="6"/>
  <c r="N45" i="6" s="1"/>
  <c r="O45" i="6" s="1"/>
  <c r="P45" i="6" s="1"/>
  <c r="S45" i="6" s="1"/>
  <c r="M44" i="6"/>
  <c r="N44" i="6" s="1"/>
  <c r="O44" i="6" s="1"/>
  <c r="P44" i="6" s="1"/>
  <c r="S44" i="6" s="1"/>
  <c r="M43" i="6"/>
  <c r="N43" i="6" s="1"/>
  <c r="O43" i="6" s="1"/>
  <c r="P43" i="6" s="1"/>
  <c r="S43" i="6" s="1"/>
  <c r="M42" i="6"/>
  <c r="N42" i="6" s="1"/>
  <c r="O42" i="6" s="1"/>
  <c r="P42" i="6" s="1"/>
  <c r="S42" i="6" s="1"/>
  <c r="M41" i="6"/>
  <c r="N41" i="6" s="1"/>
  <c r="O41" i="6" s="1"/>
  <c r="P41" i="6" s="1"/>
  <c r="S41" i="6" s="1"/>
  <c r="M40" i="6"/>
  <c r="N40" i="6" s="1"/>
  <c r="O40" i="6" s="1"/>
  <c r="P40" i="6" s="1"/>
  <c r="S40" i="6" s="1"/>
  <c r="M39" i="6"/>
  <c r="N39" i="6" s="1"/>
  <c r="O39" i="6" s="1"/>
  <c r="P39" i="6" s="1"/>
  <c r="S39" i="6" s="1"/>
  <c r="M38" i="6"/>
  <c r="N38" i="6" s="1"/>
  <c r="O38" i="6" s="1"/>
  <c r="P38" i="6" s="1"/>
  <c r="S38" i="6" s="1"/>
  <c r="M37" i="6"/>
  <c r="N37" i="6" s="1"/>
  <c r="O37" i="6" s="1"/>
  <c r="P37" i="6" s="1"/>
  <c r="S37" i="6" s="1"/>
  <c r="M36" i="6"/>
  <c r="N36" i="6" s="1"/>
  <c r="O36" i="6" s="1"/>
  <c r="P36" i="6" s="1"/>
  <c r="S36" i="6" s="1"/>
  <c r="N35" i="6"/>
  <c r="O35" i="6" s="1"/>
  <c r="P35" i="6" s="1"/>
  <c r="S35" i="6" s="1"/>
  <c r="M35" i="6"/>
  <c r="M34" i="6"/>
  <c r="N34" i="6" s="1"/>
  <c r="O34" i="6" s="1"/>
  <c r="P34" i="6" s="1"/>
  <c r="S34" i="6" s="1"/>
  <c r="M33" i="6"/>
  <c r="N33" i="6" s="1"/>
  <c r="O33" i="6" s="1"/>
  <c r="P33" i="6" s="1"/>
  <c r="S33" i="6" s="1"/>
  <c r="M32" i="6"/>
  <c r="N32" i="6" s="1"/>
  <c r="O32" i="6" s="1"/>
  <c r="P32" i="6" s="1"/>
  <c r="S32" i="6" s="1"/>
  <c r="M31" i="6"/>
  <c r="N31" i="6" s="1"/>
  <c r="O31" i="6" s="1"/>
  <c r="P31" i="6" s="1"/>
  <c r="S31" i="6" s="1"/>
  <c r="M30" i="6"/>
  <c r="N30" i="6" s="1"/>
  <c r="O30" i="6" s="1"/>
  <c r="P30" i="6" s="1"/>
  <c r="S30" i="6" s="1"/>
  <c r="M29" i="6"/>
  <c r="N29" i="6" s="1"/>
  <c r="O29" i="6" s="1"/>
  <c r="P29" i="6" s="1"/>
  <c r="S29" i="6" s="1"/>
  <c r="M28" i="6"/>
  <c r="N28" i="6" s="1"/>
  <c r="O28" i="6" s="1"/>
  <c r="P28" i="6" s="1"/>
  <c r="S28" i="6" s="1"/>
  <c r="M27" i="6"/>
  <c r="N27" i="6" s="1"/>
  <c r="O27" i="6" s="1"/>
  <c r="P27" i="6" s="1"/>
  <c r="S27" i="6" s="1"/>
  <c r="M26" i="6"/>
  <c r="N26" i="6" s="1"/>
  <c r="O26" i="6" s="1"/>
  <c r="P26" i="6" s="1"/>
  <c r="S26" i="6" s="1"/>
  <c r="M25" i="6"/>
  <c r="N25" i="6" s="1"/>
  <c r="O25" i="6" s="1"/>
  <c r="P25" i="6" s="1"/>
  <c r="S25" i="6" s="1"/>
  <c r="M24" i="6"/>
  <c r="N24" i="6" s="1"/>
  <c r="O24" i="6" s="1"/>
  <c r="P24" i="6" s="1"/>
  <c r="S24" i="6" s="1"/>
  <c r="M23" i="6"/>
  <c r="N23" i="6" s="1"/>
  <c r="O23" i="6" s="1"/>
  <c r="P23" i="6" s="1"/>
  <c r="S23" i="6" s="1"/>
  <c r="M22" i="6"/>
  <c r="N22" i="6" s="1"/>
  <c r="O22" i="6" s="1"/>
  <c r="P22" i="6" s="1"/>
  <c r="S22" i="6" s="1"/>
  <c r="M21" i="6"/>
  <c r="N21" i="6" s="1"/>
  <c r="O21" i="6" s="1"/>
  <c r="P21" i="6" s="1"/>
  <c r="S21" i="6" s="1"/>
  <c r="M20" i="6"/>
  <c r="N20" i="6" s="1"/>
  <c r="O20" i="6" s="1"/>
  <c r="P20" i="6" s="1"/>
  <c r="S20" i="6" s="1"/>
  <c r="N19" i="6"/>
  <c r="O19" i="6" s="1"/>
  <c r="P19" i="6" s="1"/>
  <c r="S19" i="6" s="1"/>
  <c r="M19" i="6"/>
  <c r="M18" i="6"/>
  <c r="N18" i="6" s="1"/>
  <c r="O18" i="6" s="1"/>
  <c r="P18" i="6" s="1"/>
  <c r="S18" i="6" s="1"/>
  <c r="M17" i="6"/>
  <c r="N17" i="6" s="1"/>
  <c r="O17" i="6" s="1"/>
  <c r="P17" i="6" s="1"/>
  <c r="S17" i="6" s="1"/>
  <c r="M16" i="6"/>
  <c r="N16" i="6" s="1"/>
  <c r="O16" i="6" s="1"/>
  <c r="P16" i="6" s="1"/>
  <c r="S16" i="6" s="1"/>
  <c r="M15" i="6"/>
  <c r="N15" i="6" s="1"/>
  <c r="O15" i="6" s="1"/>
  <c r="P15" i="6" s="1"/>
  <c r="S15" i="6" s="1"/>
  <c r="M57" i="6"/>
  <c r="N57" i="6" s="1"/>
  <c r="O57" i="6" s="1"/>
  <c r="P57" i="6" s="1"/>
  <c r="S57" i="6" s="1"/>
  <c r="N56" i="6"/>
  <c r="O56" i="6" s="1"/>
  <c r="P56" i="6" s="1"/>
  <c r="S56" i="6" s="1"/>
  <c r="M56" i="6"/>
  <c r="M55" i="6"/>
  <c r="N55" i="6" s="1"/>
  <c r="O55" i="6" s="1"/>
  <c r="P55" i="6" s="1"/>
  <c r="S55" i="6" s="1"/>
  <c r="M71" i="6"/>
  <c r="N71" i="6" s="1"/>
  <c r="O71" i="6" s="1"/>
  <c r="P71" i="6" s="1"/>
  <c r="S71" i="6" s="1"/>
  <c r="M70" i="6"/>
  <c r="N70" i="6" s="1"/>
  <c r="O70" i="6" s="1"/>
  <c r="P70" i="6" s="1"/>
  <c r="S70" i="6" s="1"/>
  <c r="M69" i="6"/>
  <c r="N69" i="6" s="1"/>
  <c r="O69" i="6" s="1"/>
  <c r="P69" i="6" s="1"/>
  <c r="S69" i="6" s="1"/>
  <c r="M68" i="6"/>
  <c r="N68" i="6" s="1"/>
  <c r="O68" i="6" s="1"/>
  <c r="P68" i="6" s="1"/>
  <c r="S68" i="6" s="1"/>
  <c r="M67" i="6"/>
  <c r="N67" i="6" s="1"/>
  <c r="O67" i="6" s="1"/>
  <c r="P67" i="6" s="1"/>
  <c r="S67" i="6" s="1"/>
  <c r="M66" i="6"/>
  <c r="N66" i="6" s="1"/>
  <c r="O66" i="6" s="1"/>
  <c r="P66" i="6" s="1"/>
  <c r="S66" i="6" s="1"/>
  <c r="M65" i="6"/>
  <c r="N65" i="6" s="1"/>
  <c r="O65" i="6" s="1"/>
  <c r="P65" i="6" s="1"/>
  <c r="S65" i="6" s="1"/>
  <c r="M64" i="6"/>
  <c r="N64" i="6" s="1"/>
  <c r="O64" i="6" s="1"/>
  <c r="P64" i="6" s="1"/>
  <c r="S64" i="6" s="1"/>
  <c r="M63" i="6"/>
  <c r="N63" i="6" s="1"/>
  <c r="O63" i="6" s="1"/>
  <c r="P63" i="6" s="1"/>
  <c r="S63" i="6" s="1"/>
  <c r="M62" i="6"/>
  <c r="N62" i="6" s="1"/>
  <c r="O62" i="6" s="1"/>
  <c r="P62" i="6" s="1"/>
  <c r="S62" i="6" s="1"/>
  <c r="S72" i="6" s="1"/>
  <c r="S73" i="6" l="1"/>
  <c r="L86" i="6"/>
  <c r="K86" i="6"/>
  <c r="M86" i="6" s="1"/>
  <c r="I86" i="6"/>
  <c r="M76" i="6"/>
  <c r="N76" i="6" s="1"/>
  <c r="O76" i="6" s="1"/>
  <c r="P76" i="6" s="1"/>
  <c r="S76" i="6" s="1"/>
  <c r="S52" i="6" l="1"/>
  <c r="S53" i="6" s="1"/>
  <c r="S58" i="6"/>
  <c r="S59" i="6" s="1"/>
  <c r="S77" i="6"/>
  <c r="M97" i="5"/>
  <c r="L97" i="5"/>
  <c r="K97" i="5"/>
  <c r="M87" i="5"/>
  <c r="N87" i="5" s="1"/>
  <c r="O87" i="5" s="1"/>
  <c r="P87" i="5" s="1"/>
  <c r="S87" i="5" s="1"/>
  <c r="M86" i="5"/>
  <c r="N86" i="5" s="1"/>
  <c r="O86" i="5" s="1"/>
  <c r="P86" i="5" s="1"/>
  <c r="S86" i="5" s="1"/>
  <c r="M85" i="5"/>
  <c r="N85" i="5" s="1"/>
  <c r="O85" i="5" s="1"/>
  <c r="P85" i="5" s="1"/>
  <c r="S85" i="5" s="1"/>
  <c r="M80" i="5"/>
  <c r="N80" i="5" s="1"/>
  <c r="O80" i="5" s="1"/>
  <c r="P80" i="5" s="1"/>
  <c r="S80" i="5" s="1"/>
  <c r="M79" i="5"/>
  <c r="N79" i="5" s="1"/>
  <c r="O79" i="5" s="1"/>
  <c r="P79" i="5" s="1"/>
  <c r="S79" i="5" s="1"/>
  <c r="M78" i="5"/>
  <c r="N78" i="5" s="1"/>
  <c r="O78" i="5" s="1"/>
  <c r="P78" i="5" s="1"/>
  <c r="S78" i="5" s="1"/>
  <c r="M77" i="5"/>
  <c r="N77" i="5" s="1"/>
  <c r="O77" i="5" s="1"/>
  <c r="P77" i="5" s="1"/>
  <c r="S77" i="5" s="1"/>
  <c r="M76" i="5"/>
  <c r="N76" i="5" s="1"/>
  <c r="O76" i="5" s="1"/>
  <c r="P76" i="5" s="1"/>
  <c r="S76" i="5" s="1"/>
  <c r="M75" i="5"/>
  <c r="N75" i="5" s="1"/>
  <c r="O75" i="5" s="1"/>
  <c r="P75" i="5" s="1"/>
  <c r="S75" i="5" s="1"/>
  <c r="M74" i="5"/>
  <c r="N74" i="5" s="1"/>
  <c r="O74" i="5" s="1"/>
  <c r="P74" i="5" s="1"/>
  <c r="S74" i="5" s="1"/>
  <c r="M73" i="5"/>
  <c r="N73" i="5" s="1"/>
  <c r="O73" i="5" s="1"/>
  <c r="P73" i="5" s="1"/>
  <c r="S73" i="5" s="1"/>
  <c r="M72" i="5"/>
  <c r="N72" i="5" s="1"/>
  <c r="O72" i="5" s="1"/>
  <c r="P72" i="5" s="1"/>
  <c r="S72" i="5" s="1"/>
  <c r="M71" i="5"/>
  <c r="N71" i="5" s="1"/>
  <c r="O71" i="5" s="1"/>
  <c r="P71" i="5" s="1"/>
  <c r="S71" i="5" s="1"/>
  <c r="M66" i="5"/>
  <c r="N66" i="5" s="1"/>
  <c r="O66" i="5" s="1"/>
  <c r="P66" i="5" s="1"/>
  <c r="S66" i="5" s="1"/>
  <c r="M65" i="5"/>
  <c r="N65" i="5" s="1"/>
  <c r="O65" i="5" s="1"/>
  <c r="P65" i="5" s="1"/>
  <c r="S65" i="5" s="1"/>
  <c r="M64" i="5"/>
  <c r="N64" i="5" s="1"/>
  <c r="O64" i="5" s="1"/>
  <c r="P64" i="5" s="1"/>
  <c r="S64" i="5" s="1"/>
  <c r="I97" i="5"/>
  <c r="M60" i="5"/>
  <c r="N60" i="5" s="1"/>
  <c r="O60" i="5" s="1"/>
  <c r="P60" i="5" s="1"/>
  <c r="S60" i="5" s="1"/>
  <c r="M59" i="5"/>
  <c r="N59" i="5" s="1"/>
  <c r="O59" i="5" s="1"/>
  <c r="P59" i="5" s="1"/>
  <c r="S59" i="5" s="1"/>
  <c r="M58" i="5"/>
  <c r="N58" i="5" s="1"/>
  <c r="O58" i="5" s="1"/>
  <c r="P58" i="5" s="1"/>
  <c r="S58" i="5" s="1"/>
  <c r="M57" i="5"/>
  <c r="N57" i="5" s="1"/>
  <c r="O57" i="5" s="1"/>
  <c r="P57" i="5" s="1"/>
  <c r="S57" i="5" s="1"/>
  <c r="M56" i="5"/>
  <c r="N56" i="5" s="1"/>
  <c r="O56" i="5" s="1"/>
  <c r="P56" i="5" s="1"/>
  <c r="S56" i="5" s="1"/>
  <c r="M55" i="5"/>
  <c r="N55" i="5" s="1"/>
  <c r="O55" i="5" s="1"/>
  <c r="P55" i="5" s="1"/>
  <c r="S55" i="5" s="1"/>
  <c r="M54" i="5"/>
  <c r="N54" i="5" s="1"/>
  <c r="O54" i="5" s="1"/>
  <c r="P54" i="5" s="1"/>
  <c r="S54" i="5" s="1"/>
  <c r="M53" i="5"/>
  <c r="N53" i="5" s="1"/>
  <c r="O53" i="5" s="1"/>
  <c r="P53" i="5" s="1"/>
  <c r="S53" i="5" s="1"/>
  <c r="M52" i="5"/>
  <c r="N52" i="5" s="1"/>
  <c r="O52" i="5" s="1"/>
  <c r="P52" i="5" s="1"/>
  <c r="S52" i="5" s="1"/>
  <c r="M51" i="5"/>
  <c r="N51" i="5" s="1"/>
  <c r="O51" i="5" s="1"/>
  <c r="P51" i="5" s="1"/>
  <c r="S51" i="5" s="1"/>
  <c r="M50" i="5"/>
  <c r="N50" i="5" s="1"/>
  <c r="O50" i="5" s="1"/>
  <c r="P50" i="5" s="1"/>
  <c r="S50" i="5" s="1"/>
  <c r="M49" i="5"/>
  <c r="N49" i="5" s="1"/>
  <c r="O49" i="5" s="1"/>
  <c r="P49" i="5" s="1"/>
  <c r="S49" i="5" s="1"/>
  <c r="M48" i="5"/>
  <c r="N48" i="5" s="1"/>
  <c r="O48" i="5" s="1"/>
  <c r="P48" i="5" s="1"/>
  <c r="S48" i="5" s="1"/>
  <c r="M47" i="5"/>
  <c r="N47" i="5" s="1"/>
  <c r="O47" i="5" s="1"/>
  <c r="P47" i="5" s="1"/>
  <c r="S47" i="5" s="1"/>
  <c r="M46" i="5"/>
  <c r="N46" i="5" s="1"/>
  <c r="O46" i="5" s="1"/>
  <c r="P46" i="5" s="1"/>
  <c r="S46" i="5" s="1"/>
  <c r="M45" i="5"/>
  <c r="N45" i="5" s="1"/>
  <c r="O45" i="5" s="1"/>
  <c r="P45" i="5" s="1"/>
  <c r="S45" i="5" s="1"/>
  <c r="M44" i="5"/>
  <c r="N44" i="5" s="1"/>
  <c r="O44" i="5" s="1"/>
  <c r="P44" i="5" s="1"/>
  <c r="S44" i="5" s="1"/>
  <c r="M43" i="5"/>
  <c r="N43" i="5" s="1"/>
  <c r="O43" i="5" s="1"/>
  <c r="P43" i="5" s="1"/>
  <c r="S43" i="5" s="1"/>
  <c r="M42" i="5"/>
  <c r="N42" i="5" s="1"/>
  <c r="O42" i="5" s="1"/>
  <c r="P42" i="5" s="1"/>
  <c r="S42" i="5" s="1"/>
  <c r="M41" i="5"/>
  <c r="N41" i="5" s="1"/>
  <c r="O41" i="5" s="1"/>
  <c r="P41" i="5" s="1"/>
  <c r="S41" i="5" s="1"/>
  <c r="M40" i="5"/>
  <c r="N40" i="5" s="1"/>
  <c r="O40" i="5" s="1"/>
  <c r="P40" i="5" s="1"/>
  <c r="S40" i="5" s="1"/>
  <c r="M39" i="5"/>
  <c r="N39" i="5" s="1"/>
  <c r="O39" i="5" s="1"/>
  <c r="P39" i="5" s="1"/>
  <c r="S39" i="5" s="1"/>
  <c r="M38" i="5"/>
  <c r="N38" i="5" s="1"/>
  <c r="O38" i="5" s="1"/>
  <c r="P38" i="5" s="1"/>
  <c r="S38" i="5" s="1"/>
  <c r="M37" i="5"/>
  <c r="N37" i="5" s="1"/>
  <c r="O37" i="5" s="1"/>
  <c r="P37" i="5" s="1"/>
  <c r="S37" i="5" s="1"/>
  <c r="M36" i="5"/>
  <c r="N36" i="5" s="1"/>
  <c r="O36" i="5" s="1"/>
  <c r="P36" i="5" s="1"/>
  <c r="S36" i="5" s="1"/>
  <c r="M35" i="5"/>
  <c r="N35" i="5" s="1"/>
  <c r="O35" i="5" s="1"/>
  <c r="P35" i="5" s="1"/>
  <c r="S35" i="5" s="1"/>
  <c r="M34" i="5"/>
  <c r="N34" i="5" s="1"/>
  <c r="O34" i="5" s="1"/>
  <c r="P34" i="5" s="1"/>
  <c r="S34" i="5" s="1"/>
  <c r="M33" i="5"/>
  <c r="N33" i="5" s="1"/>
  <c r="O33" i="5" s="1"/>
  <c r="P33" i="5" s="1"/>
  <c r="S33" i="5" s="1"/>
  <c r="M32" i="5"/>
  <c r="N32" i="5" s="1"/>
  <c r="O32" i="5" s="1"/>
  <c r="P32" i="5" s="1"/>
  <c r="S32" i="5" s="1"/>
  <c r="M31" i="5"/>
  <c r="N31" i="5" s="1"/>
  <c r="O31" i="5" s="1"/>
  <c r="P31" i="5" s="1"/>
  <c r="S31" i="5" s="1"/>
  <c r="M30" i="5"/>
  <c r="N30" i="5" s="1"/>
  <c r="O30" i="5" s="1"/>
  <c r="P30" i="5" s="1"/>
  <c r="S30" i="5" s="1"/>
  <c r="M29" i="5"/>
  <c r="N29" i="5" s="1"/>
  <c r="O29" i="5" s="1"/>
  <c r="P29" i="5" s="1"/>
  <c r="S29" i="5" s="1"/>
  <c r="M28" i="5"/>
  <c r="N28" i="5" s="1"/>
  <c r="O28" i="5" s="1"/>
  <c r="P28" i="5" s="1"/>
  <c r="S28" i="5" s="1"/>
  <c r="M27" i="5"/>
  <c r="N27" i="5" s="1"/>
  <c r="O27" i="5" s="1"/>
  <c r="P27" i="5" s="1"/>
  <c r="S27" i="5" s="1"/>
  <c r="M26" i="5"/>
  <c r="N26" i="5" s="1"/>
  <c r="O26" i="5" s="1"/>
  <c r="P26" i="5" s="1"/>
  <c r="S26" i="5" s="1"/>
  <c r="M25" i="5"/>
  <c r="N25" i="5" s="1"/>
  <c r="O25" i="5" s="1"/>
  <c r="P25" i="5" s="1"/>
  <c r="S25" i="5" s="1"/>
  <c r="M24" i="5"/>
  <c r="N24" i="5" s="1"/>
  <c r="O24" i="5" s="1"/>
  <c r="P24" i="5" s="1"/>
  <c r="S24" i="5" s="1"/>
  <c r="M23" i="5"/>
  <c r="N23" i="5" s="1"/>
  <c r="O23" i="5" s="1"/>
  <c r="P23" i="5" s="1"/>
  <c r="S23" i="5" s="1"/>
  <c r="M22" i="5"/>
  <c r="N22" i="5" s="1"/>
  <c r="O22" i="5" s="1"/>
  <c r="P22" i="5" s="1"/>
  <c r="S22" i="5" s="1"/>
  <c r="M21" i="5"/>
  <c r="N21" i="5" s="1"/>
  <c r="O21" i="5" s="1"/>
  <c r="P21" i="5" s="1"/>
  <c r="S21" i="5" s="1"/>
  <c r="M20" i="5"/>
  <c r="N20" i="5" s="1"/>
  <c r="O20" i="5" s="1"/>
  <c r="P20" i="5" s="1"/>
  <c r="S20" i="5" s="1"/>
  <c r="M19" i="5"/>
  <c r="N19" i="5" s="1"/>
  <c r="O19" i="5" s="1"/>
  <c r="P19" i="5" s="1"/>
  <c r="S19" i="5" s="1"/>
  <c r="M18" i="5"/>
  <c r="N18" i="5" s="1"/>
  <c r="O18" i="5" s="1"/>
  <c r="P18" i="5" s="1"/>
  <c r="S18" i="5" s="1"/>
  <c r="M17" i="5"/>
  <c r="N17" i="5" s="1"/>
  <c r="O17" i="5" s="1"/>
  <c r="P17" i="5" s="1"/>
  <c r="S17" i="5" s="1"/>
  <c r="M16" i="5"/>
  <c r="N16" i="5" s="1"/>
  <c r="O16" i="5" s="1"/>
  <c r="P16" i="5" s="1"/>
  <c r="S16" i="5" s="1"/>
  <c r="M15" i="5"/>
  <c r="N15" i="5" s="1"/>
  <c r="O15" i="5" s="1"/>
  <c r="P15" i="5" s="1"/>
  <c r="S15" i="5" s="1"/>
  <c r="S88" i="5" l="1"/>
  <c r="S61" i="5"/>
  <c r="S62" i="5" s="1"/>
  <c r="S67" i="5"/>
  <c r="S68" i="5" s="1"/>
  <c r="S81" i="5"/>
  <c r="S82" i="5" s="1"/>
  <c r="M92" i="4" l="1"/>
  <c r="L92" i="4"/>
  <c r="K92" i="4"/>
  <c r="I92" i="4"/>
  <c r="M54" i="4"/>
  <c r="N54" i="4" s="1"/>
  <c r="O54" i="4" s="1"/>
  <c r="P54" i="4" s="1"/>
  <c r="S54" i="4" s="1"/>
  <c r="M53" i="4"/>
  <c r="N53" i="4" s="1"/>
  <c r="O53" i="4" s="1"/>
  <c r="P53" i="4" s="1"/>
  <c r="S53" i="4" s="1"/>
  <c r="M52" i="4"/>
  <c r="N52" i="4" s="1"/>
  <c r="O52" i="4" s="1"/>
  <c r="P52" i="4" s="1"/>
  <c r="S52" i="4" s="1"/>
  <c r="M51" i="4"/>
  <c r="N51" i="4" s="1"/>
  <c r="O51" i="4" s="1"/>
  <c r="P51" i="4" s="1"/>
  <c r="S51" i="4" s="1"/>
  <c r="M50" i="4"/>
  <c r="N50" i="4" s="1"/>
  <c r="O50" i="4" s="1"/>
  <c r="P50" i="4" s="1"/>
  <c r="S50" i="4" s="1"/>
  <c r="M49" i="4"/>
  <c r="N49" i="4" s="1"/>
  <c r="O49" i="4" s="1"/>
  <c r="P49" i="4" s="1"/>
  <c r="S49" i="4" s="1"/>
  <c r="M48" i="4"/>
  <c r="N48" i="4" s="1"/>
  <c r="O48" i="4" s="1"/>
  <c r="P48" i="4" s="1"/>
  <c r="S48" i="4" s="1"/>
  <c r="M47" i="4"/>
  <c r="N47" i="4" s="1"/>
  <c r="O47" i="4" s="1"/>
  <c r="P47" i="4" s="1"/>
  <c r="S47" i="4" s="1"/>
  <c r="N46" i="4"/>
  <c r="O46" i="4" s="1"/>
  <c r="P46" i="4" s="1"/>
  <c r="S46" i="4" s="1"/>
  <c r="M46" i="4"/>
  <c r="M45" i="4"/>
  <c r="N45" i="4" s="1"/>
  <c r="O45" i="4" s="1"/>
  <c r="P45" i="4" s="1"/>
  <c r="S45" i="4" s="1"/>
  <c r="M44" i="4"/>
  <c r="N44" i="4" s="1"/>
  <c r="O44" i="4" s="1"/>
  <c r="P44" i="4" s="1"/>
  <c r="S44" i="4" s="1"/>
  <c r="M43" i="4"/>
  <c r="N43" i="4" s="1"/>
  <c r="O43" i="4" s="1"/>
  <c r="P43" i="4" s="1"/>
  <c r="S43" i="4" s="1"/>
  <c r="M42" i="4"/>
  <c r="N42" i="4" s="1"/>
  <c r="O42" i="4" s="1"/>
  <c r="P42" i="4" s="1"/>
  <c r="S42" i="4" s="1"/>
  <c r="M41" i="4"/>
  <c r="N41" i="4" s="1"/>
  <c r="O41" i="4" s="1"/>
  <c r="P41" i="4" s="1"/>
  <c r="S41" i="4" s="1"/>
  <c r="M40" i="4"/>
  <c r="N40" i="4" s="1"/>
  <c r="O40" i="4" s="1"/>
  <c r="P40" i="4" s="1"/>
  <c r="S40" i="4" s="1"/>
  <c r="M39" i="4"/>
  <c r="N39" i="4" s="1"/>
  <c r="O39" i="4" s="1"/>
  <c r="P39" i="4" s="1"/>
  <c r="S39" i="4" s="1"/>
  <c r="M38" i="4"/>
  <c r="N38" i="4" s="1"/>
  <c r="O38" i="4" s="1"/>
  <c r="P38" i="4" s="1"/>
  <c r="S38" i="4" s="1"/>
  <c r="M37" i="4"/>
  <c r="N37" i="4" s="1"/>
  <c r="O37" i="4" s="1"/>
  <c r="P37" i="4" s="1"/>
  <c r="S37" i="4" s="1"/>
  <c r="M36" i="4"/>
  <c r="N36" i="4" s="1"/>
  <c r="O36" i="4" s="1"/>
  <c r="P36" i="4" s="1"/>
  <c r="S36" i="4" s="1"/>
  <c r="M35" i="4"/>
  <c r="N35" i="4" s="1"/>
  <c r="O35" i="4" s="1"/>
  <c r="P35" i="4" s="1"/>
  <c r="S35" i="4" s="1"/>
  <c r="M34" i="4"/>
  <c r="N34" i="4" s="1"/>
  <c r="O34" i="4" s="1"/>
  <c r="P34" i="4" s="1"/>
  <c r="S34" i="4" s="1"/>
  <c r="M33" i="4"/>
  <c r="N33" i="4" s="1"/>
  <c r="O33" i="4" s="1"/>
  <c r="P33" i="4" s="1"/>
  <c r="S33" i="4" s="1"/>
  <c r="M32" i="4"/>
  <c r="N32" i="4" s="1"/>
  <c r="O32" i="4" s="1"/>
  <c r="P32" i="4" s="1"/>
  <c r="S32" i="4" s="1"/>
  <c r="M31" i="4"/>
  <c r="N31" i="4" s="1"/>
  <c r="O31" i="4" s="1"/>
  <c r="P31" i="4" s="1"/>
  <c r="S31" i="4" s="1"/>
  <c r="N30" i="4"/>
  <c r="O30" i="4" s="1"/>
  <c r="P30" i="4" s="1"/>
  <c r="S30" i="4" s="1"/>
  <c r="M30" i="4"/>
  <c r="M29" i="4"/>
  <c r="N29" i="4" s="1"/>
  <c r="O29" i="4" s="1"/>
  <c r="P29" i="4" s="1"/>
  <c r="S29" i="4" s="1"/>
  <c r="M28" i="4"/>
  <c r="N28" i="4" s="1"/>
  <c r="O28" i="4" s="1"/>
  <c r="P28" i="4" s="1"/>
  <c r="S28" i="4" s="1"/>
  <c r="M27" i="4"/>
  <c r="N27" i="4" s="1"/>
  <c r="O27" i="4" s="1"/>
  <c r="P27" i="4" s="1"/>
  <c r="S27" i="4" s="1"/>
  <c r="M26" i="4"/>
  <c r="N26" i="4" s="1"/>
  <c r="O26" i="4" s="1"/>
  <c r="P26" i="4" s="1"/>
  <c r="S26" i="4" s="1"/>
  <c r="M25" i="4"/>
  <c r="N25" i="4" s="1"/>
  <c r="O25" i="4" s="1"/>
  <c r="P25" i="4" s="1"/>
  <c r="S25" i="4" s="1"/>
  <c r="M24" i="4"/>
  <c r="N24" i="4" s="1"/>
  <c r="O24" i="4" s="1"/>
  <c r="P24" i="4" s="1"/>
  <c r="S24" i="4" s="1"/>
  <c r="M23" i="4"/>
  <c r="N23" i="4" s="1"/>
  <c r="O23" i="4" s="1"/>
  <c r="P23" i="4" s="1"/>
  <c r="S23" i="4" s="1"/>
  <c r="M22" i="4"/>
  <c r="N22" i="4" s="1"/>
  <c r="O22" i="4" s="1"/>
  <c r="P22" i="4" s="1"/>
  <c r="S22" i="4" s="1"/>
  <c r="M21" i="4"/>
  <c r="N21" i="4" s="1"/>
  <c r="O21" i="4" s="1"/>
  <c r="P21" i="4" s="1"/>
  <c r="S21" i="4" s="1"/>
  <c r="M20" i="4"/>
  <c r="N20" i="4" s="1"/>
  <c r="O20" i="4" s="1"/>
  <c r="P20" i="4" s="1"/>
  <c r="S20" i="4" s="1"/>
  <c r="M19" i="4"/>
  <c r="N19" i="4" s="1"/>
  <c r="O19" i="4" s="1"/>
  <c r="P19" i="4" s="1"/>
  <c r="S19" i="4" s="1"/>
  <c r="M18" i="4"/>
  <c r="N18" i="4" s="1"/>
  <c r="O18" i="4" s="1"/>
  <c r="P18" i="4" s="1"/>
  <c r="S18" i="4" s="1"/>
  <c r="M17" i="4"/>
  <c r="N17" i="4" s="1"/>
  <c r="O17" i="4" s="1"/>
  <c r="P17" i="4" s="1"/>
  <c r="S17" i="4" s="1"/>
  <c r="M16" i="4"/>
  <c r="N16" i="4" s="1"/>
  <c r="O16" i="4" s="1"/>
  <c r="P16" i="4" s="1"/>
  <c r="S16" i="4" s="1"/>
  <c r="M15" i="4"/>
  <c r="N15" i="4" s="1"/>
  <c r="O15" i="4" s="1"/>
  <c r="P15" i="4" s="1"/>
  <c r="S15" i="4" s="1"/>
  <c r="M65" i="4"/>
  <c r="N65" i="4" s="1"/>
  <c r="O65" i="4" s="1"/>
  <c r="P65" i="4" s="1"/>
  <c r="S65" i="4" s="1"/>
  <c r="M64" i="4"/>
  <c r="N64" i="4" s="1"/>
  <c r="O64" i="4" s="1"/>
  <c r="P64" i="4" s="1"/>
  <c r="S64" i="4" s="1"/>
  <c r="M63" i="4"/>
  <c r="N63" i="4" s="1"/>
  <c r="O63" i="4" s="1"/>
  <c r="P63" i="4" s="1"/>
  <c r="S63" i="4" s="1"/>
  <c r="M62" i="4"/>
  <c r="N62" i="4" s="1"/>
  <c r="O62" i="4" s="1"/>
  <c r="P62" i="4" s="1"/>
  <c r="S62" i="4" s="1"/>
  <c r="M61" i="4"/>
  <c r="N61" i="4" s="1"/>
  <c r="O61" i="4" s="1"/>
  <c r="P61" i="4" s="1"/>
  <c r="S61" i="4" s="1"/>
  <c r="M60" i="4"/>
  <c r="N60" i="4" s="1"/>
  <c r="O60" i="4" s="1"/>
  <c r="P60" i="4" s="1"/>
  <c r="S60" i="4" s="1"/>
  <c r="M59" i="4"/>
  <c r="N59" i="4" s="1"/>
  <c r="O59" i="4" s="1"/>
  <c r="P59" i="4" s="1"/>
  <c r="S59" i="4" s="1"/>
  <c r="M58" i="4"/>
  <c r="N58" i="4" s="1"/>
  <c r="O58" i="4" s="1"/>
  <c r="P58" i="4" s="1"/>
  <c r="S58" i="4" s="1"/>
  <c r="M82" i="4"/>
  <c r="N82" i="4" s="1"/>
  <c r="O82" i="4" s="1"/>
  <c r="P82" i="4" s="1"/>
  <c r="S82" i="4" s="1"/>
  <c r="M81" i="4"/>
  <c r="N81" i="4" s="1"/>
  <c r="O81" i="4" s="1"/>
  <c r="P81" i="4" s="1"/>
  <c r="S81" i="4" s="1"/>
  <c r="M80" i="4"/>
  <c r="N80" i="4" s="1"/>
  <c r="O80" i="4" s="1"/>
  <c r="P80" i="4" s="1"/>
  <c r="S80" i="4" s="1"/>
  <c r="N79" i="4"/>
  <c r="O79" i="4" s="1"/>
  <c r="P79" i="4" s="1"/>
  <c r="S79" i="4" s="1"/>
  <c r="M79" i="4"/>
  <c r="M78" i="4"/>
  <c r="N78" i="4" s="1"/>
  <c r="O78" i="4" s="1"/>
  <c r="P78" i="4" s="1"/>
  <c r="S78" i="4" s="1"/>
  <c r="M77" i="4"/>
  <c r="N77" i="4" s="1"/>
  <c r="O77" i="4" s="1"/>
  <c r="P77" i="4" s="1"/>
  <c r="S77" i="4" s="1"/>
  <c r="M76" i="4"/>
  <c r="N76" i="4" s="1"/>
  <c r="O76" i="4" s="1"/>
  <c r="P76" i="4" s="1"/>
  <c r="S76" i="4" s="1"/>
  <c r="M72" i="4"/>
  <c r="N72" i="4" s="1"/>
  <c r="O72" i="4" s="1"/>
  <c r="P72" i="4" s="1"/>
  <c r="S72" i="4" s="1"/>
  <c r="M71" i="4"/>
  <c r="N71" i="4" s="1"/>
  <c r="O71" i="4" s="1"/>
  <c r="P71" i="4" s="1"/>
  <c r="S71" i="4" s="1"/>
  <c r="M70" i="4"/>
  <c r="N70" i="4" s="1"/>
  <c r="O70" i="4" s="1"/>
  <c r="P70" i="4" s="1"/>
  <c r="S70" i="4" s="1"/>
  <c r="M69" i="4"/>
  <c r="N69" i="4" s="1"/>
  <c r="O69" i="4" s="1"/>
  <c r="P69" i="4" s="1"/>
  <c r="S69" i="4" s="1"/>
  <c r="S74" i="4" s="1"/>
  <c r="S83" i="4" l="1"/>
  <c r="S84" i="4"/>
  <c r="S66" i="4"/>
  <c r="S67" i="4" s="1"/>
  <c r="S73" i="4"/>
  <c r="S55" i="4"/>
  <c r="S56" i="4" s="1"/>
  <c r="AA56" i="3"/>
  <c r="Z54" i="3"/>
  <c r="X64" i="3"/>
  <c r="Z53" i="3" s="1"/>
  <c r="Z52" i="3" l="1"/>
  <c r="Z55" i="3"/>
  <c r="M27" i="3"/>
  <c r="N27" i="3" s="1"/>
  <c r="O27" i="3" s="1"/>
  <c r="P27" i="3" s="1"/>
  <c r="S27" i="3" s="1"/>
  <c r="M50" i="3"/>
  <c r="N50" i="3" s="1"/>
  <c r="O50" i="3" s="1"/>
  <c r="P50" i="3" s="1"/>
  <c r="S50" i="3" s="1"/>
  <c r="M53" i="3"/>
  <c r="N53" i="3" s="1"/>
  <c r="O53" i="3" s="1"/>
  <c r="P53" i="3" s="1"/>
  <c r="S53" i="3" s="1"/>
  <c r="M33" i="3"/>
  <c r="N33" i="3" s="1"/>
  <c r="O33" i="3" s="1"/>
  <c r="P33" i="3" s="1"/>
  <c r="S33" i="3" s="1"/>
  <c r="M24" i="3"/>
  <c r="N24" i="3" s="1"/>
  <c r="O24" i="3" s="1"/>
  <c r="P24" i="3" s="1"/>
  <c r="S24" i="3" s="1"/>
  <c r="M26" i="3"/>
  <c r="N26" i="3" s="1"/>
  <c r="O26" i="3" s="1"/>
  <c r="P26" i="3" s="1"/>
  <c r="S26" i="3" s="1"/>
  <c r="M25" i="3"/>
  <c r="N25" i="3" s="1"/>
  <c r="O25" i="3" s="1"/>
  <c r="P25" i="3" s="1"/>
  <c r="S25" i="3" s="1"/>
  <c r="M48" i="3"/>
  <c r="N48" i="3" s="1"/>
  <c r="O48" i="3" s="1"/>
  <c r="P48" i="3" s="1"/>
  <c r="S48" i="3" s="1"/>
  <c r="M17" i="3"/>
  <c r="N17" i="3" s="1"/>
  <c r="O17" i="3" s="1"/>
  <c r="P17" i="3" s="1"/>
  <c r="S17" i="3" s="1"/>
  <c r="M43" i="3"/>
  <c r="N43" i="3" s="1"/>
  <c r="O43" i="3" s="1"/>
  <c r="P43" i="3" s="1"/>
  <c r="S43" i="3" s="1"/>
  <c r="M56" i="3"/>
  <c r="N56" i="3" s="1"/>
  <c r="O56" i="3" s="1"/>
  <c r="P56" i="3" s="1"/>
  <c r="S56" i="3" s="1"/>
  <c r="M38" i="3"/>
  <c r="N38" i="3" s="1"/>
  <c r="O38" i="3" s="1"/>
  <c r="P38" i="3" s="1"/>
  <c r="S38" i="3" s="1"/>
  <c r="M21" i="3"/>
  <c r="N21" i="3" s="1"/>
  <c r="O21" i="3" s="1"/>
  <c r="P21" i="3" s="1"/>
  <c r="S21" i="3" s="1"/>
  <c r="M23" i="3"/>
  <c r="N23" i="3" s="1"/>
  <c r="O23" i="3" s="1"/>
  <c r="P23" i="3" s="1"/>
  <c r="S23" i="3" s="1"/>
  <c r="M28" i="3"/>
  <c r="N28" i="3" s="1"/>
  <c r="O28" i="3" s="1"/>
  <c r="P28" i="3" s="1"/>
  <c r="S28" i="3" s="1"/>
  <c r="M15" i="3"/>
  <c r="N15" i="3" s="1"/>
  <c r="O15" i="3" s="1"/>
  <c r="P15" i="3" s="1"/>
  <c r="S15" i="3" s="1"/>
  <c r="M16" i="3"/>
  <c r="N16" i="3" s="1"/>
  <c r="O16" i="3" s="1"/>
  <c r="P16" i="3" s="1"/>
  <c r="S16" i="3" s="1"/>
  <c r="M35" i="3"/>
  <c r="N35" i="3" s="1"/>
  <c r="O35" i="3" s="1"/>
  <c r="P35" i="3" s="1"/>
  <c r="S35" i="3" s="1"/>
  <c r="M34" i="3"/>
  <c r="N34" i="3" s="1"/>
  <c r="O34" i="3" s="1"/>
  <c r="P34" i="3" s="1"/>
  <c r="S34" i="3" s="1"/>
  <c r="M32" i="3"/>
  <c r="N32" i="3" s="1"/>
  <c r="O32" i="3" s="1"/>
  <c r="P32" i="3" s="1"/>
  <c r="S32" i="3" s="1"/>
  <c r="M47" i="3"/>
  <c r="N47" i="3" s="1"/>
  <c r="O47" i="3" s="1"/>
  <c r="P47" i="3" s="1"/>
  <c r="S47" i="3" s="1"/>
  <c r="M41" i="3"/>
  <c r="N41" i="3" s="1"/>
  <c r="O41" i="3" s="1"/>
  <c r="P41" i="3" s="1"/>
  <c r="S41" i="3" s="1"/>
  <c r="M42" i="3"/>
  <c r="N42" i="3" s="1"/>
  <c r="O42" i="3" s="1"/>
  <c r="P42" i="3" s="1"/>
  <c r="S42" i="3" s="1"/>
  <c r="M45" i="3"/>
  <c r="N45" i="3" s="1"/>
  <c r="O45" i="3" s="1"/>
  <c r="P45" i="3" s="1"/>
  <c r="S45" i="3" s="1"/>
  <c r="M20" i="3"/>
  <c r="N20" i="3" s="1"/>
  <c r="O20" i="3" s="1"/>
  <c r="P20" i="3" s="1"/>
  <c r="S20" i="3" s="1"/>
  <c r="M18" i="3"/>
  <c r="N18" i="3" s="1"/>
  <c r="O18" i="3" s="1"/>
  <c r="P18" i="3" s="1"/>
  <c r="S18" i="3" s="1"/>
  <c r="M57" i="3"/>
  <c r="N57" i="3" s="1"/>
  <c r="O57" i="3" s="1"/>
  <c r="P57" i="3" s="1"/>
  <c r="S57" i="3" s="1"/>
  <c r="M55" i="3"/>
  <c r="N55" i="3" s="1"/>
  <c r="O55" i="3" s="1"/>
  <c r="P55" i="3" s="1"/>
  <c r="S55" i="3" s="1"/>
  <c r="M54" i="3"/>
  <c r="N54" i="3" s="1"/>
  <c r="O54" i="3" s="1"/>
  <c r="P54" i="3" s="1"/>
  <c r="S54" i="3" s="1"/>
  <c r="M52" i="3"/>
  <c r="N52" i="3" s="1"/>
  <c r="O52" i="3" s="1"/>
  <c r="P52" i="3" s="1"/>
  <c r="S52" i="3" s="1"/>
  <c r="M51" i="3"/>
  <c r="N51" i="3" s="1"/>
  <c r="O51" i="3" s="1"/>
  <c r="P51" i="3" s="1"/>
  <c r="S51" i="3" s="1"/>
  <c r="M49" i="3"/>
  <c r="N49" i="3" s="1"/>
  <c r="O49" i="3" s="1"/>
  <c r="P49" i="3" s="1"/>
  <c r="S49" i="3" s="1"/>
  <c r="M44" i="3"/>
  <c r="N44" i="3" s="1"/>
  <c r="O44" i="3" s="1"/>
  <c r="P44" i="3" s="1"/>
  <c r="S44" i="3" s="1"/>
  <c r="M37" i="3"/>
  <c r="N37" i="3" s="1"/>
  <c r="O37" i="3" s="1"/>
  <c r="P37" i="3" s="1"/>
  <c r="S37" i="3" s="1"/>
  <c r="M46" i="3"/>
  <c r="N46" i="3" s="1"/>
  <c r="O46" i="3" s="1"/>
  <c r="P46" i="3" s="1"/>
  <c r="S46" i="3" s="1"/>
  <c r="M40" i="3"/>
  <c r="N40" i="3" s="1"/>
  <c r="O40" i="3" s="1"/>
  <c r="P40" i="3" s="1"/>
  <c r="S40" i="3" s="1"/>
  <c r="M36" i="3"/>
  <c r="N36" i="3" s="1"/>
  <c r="O36" i="3" s="1"/>
  <c r="P36" i="3" s="1"/>
  <c r="S36" i="3" s="1"/>
  <c r="M39" i="3"/>
  <c r="N39" i="3" s="1"/>
  <c r="O39" i="3" s="1"/>
  <c r="P39" i="3" s="1"/>
  <c r="S39" i="3" s="1"/>
  <c r="M29" i="3"/>
  <c r="N29" i="3" s="1"/>
  <c r="O29" i="3" s="1"/>
  <c r="P29" i="3" s="1"/>
  <c r="S29" i="3" s="1"/>
  <c r="M31" i="3"/>
  <c r="N31" i="3" s="1"/>
  <c r="O31" i="3" s="1"/>
  <c r="P31" i="3" s="1"/>
  <c r="S31" i="3" s="1"/>
  <c r="M30" i="3"/>
  <c r="N30" i="3" s="1"/>
  <c r="O30" i="3" s="1"/>
  <c r="P30" i="3" s="1"/>
  <c r="S30" i="3" s="1"/>
  <c r="M22" i="3"/>
  <c r="N22" i="3" s="1"/>
  <c r="O22" i="3" s="1"/>
  <c r="P22" i="3" s="1"/>
  <c r="S22" i="3" s="1"/>
  <c r="M19" i="3"/>
  <c r="N19" i="3" s="1"/>
  <c r="O19" i="3" s="1"/>
  <c r="P19" i="3" s="1"/>
  <c r="S19" i="3" s="1"/>
  <c r="M61" i="3"/>
  <c r="N61" i="3" s="1"/>
  <c r="O61" i="3" s="1"/>
  <c r="P61" i="3" s="1"/>
  <c r="S61" i="3" s="1"/>
  <c r="M68" i="3"/>
  <c r="N68" i="3" s="1"/>
  <c r="O68" i="3" s="1"/>
  <c r="P68" i="3" s="1"/>
  <c r="S68" i="3" s="1"/>
  <c r="M67" i="3"/>
  <c r="N67" i="3" s="1"/>
  <c r="O67" i="3" s="1"/>
  <c r="P67" i="3" s="1"/>
  <c r="S67" i="3" s="1"/>
  <c r="M66" i="3"/>
  <c r="N66" i="3" s="1"/>
  <c r="O66" i="3" s="1"/>
  <c r="P66" i="3" s="1"/>
  <c r="S66" i="3" s="1"/>
  <c r="M65" i="3"/>
  <c r="N65" i="3" s="1"/>
  <c r="O65" i="3" s="1"/>
  <c r="P65" i="3" s="1"/>
  <c r="S65" i="3" s="1"/>
  <c r="M64" i="3"/>
  <c r="N64" i="3" s="1"/>
  <c r="O64" i="3" s="1"/>
  <c r="P64" i="3" s="1"/>
  <c r="S64" i="3" s="1"/>
  <c r="M63" i="3"/>
  <c r="N63" i="3" s="1"/>
  <c r="O63" i="3" s="1"/>
  <c r="P63" i="3" s="1"/>
  <c r="S63" i="3" s="1"/>
  <c r="M62" i="3"/>
  <c r="N62" i="3" s="1"/>
  <c r="O62" i="3" s="1"/>
  <c r="P62" i="3" s="1"/>
  <c r="S62" i="3" s="1"/>
  <c r="M83" i="3"/>
  <c r="N83" i="3" s="1"/>
  <c r="O83" i="3" s="1"/>
  <c r="P83" i="3" s="1"/>
  <c r="S83" i="3" s="1"/>
  <c r="M84" i="3"/>
  <c r="N84" i="3" s="1"/>
  <c r="O84" i="3" s="1"/>
  <c r="P84" i="3" s="1"/>
  <c r="S84" i="3" s="1"/>
  <c r="M82" i="3"/>
  <c r="N82" i="3" s="1"/>
  <c r="O82" i="3" s="1"/>
  <c r="P82" i="3" s="1"/>
  <c r="S82" i="3" s="1"/>
  <c r="M81" i="3"/>
  <c r="N81" i="3" s="1"/>
  <c r="O81" i="3" s="1"/>
  <c r="P81" i="3" s="1"/>
  <c r="S81" i="3" s="1"/>
  <c r="M85" i="3"/>
  <c r="N85" i="3" s="1"/>
  <c r="O85" i="3" s="1"/>
  <c r="P85" i="3" s="1"/>
  <c r="S85" i="3" s="1"/>
  <c r="M80" i="3"/>
  <c r="N80" i="3" s="1"/>
  <c r="O80" i="3" s="1"/>
  <c r="P80" i="3" s="1"/>
  <c r="S80" i="3" s="1"/>
  <c r="M75" i="3"/>
  <c r="N75" i="3" s="1"/>
  <c r="O75" i="3" s="1"/>
  <c r="P75" i="3" s="1"/>
  <c r="S75" i="3" s="1"/>
  <c r="M74" i="3"/>
  <c r="N74" i="3" s="1"/>
  <c r="O74" i="3" s="1"/>
  <c r="P74" i="3" s="1"/>
  <c r="S74" i="3" s="1"/>
  <c r="M73" i="3"/>
  <c r="N73" i="3" s="1"/>
  <c r="O73" i="3" s="1"/>
  <c r="P73" i="3" s="1"/>
  <c r="S73" i="3" s="1"/>
  <c r="M72" i="3"/>
  <c r="N72" i="3" s="1"/>
  <c r="O72" i="3" s="1"/>
  <c r="P72" i="3" s="1"/>
  <c r="S72" i="3" s="1"/>
  <c r="M76" i="3"/>
  <c r="N76" i="3" s="1"/>
  <c r="O76" i="3" s="1"/>
  <c r="P76" i="3" s="1"/>
  <c r="S76" i="3" s="1"/>
  <c r="X56" i="3"/>
  <c r="S58" i="3" l="1"/>
  <c r="S59" i="3" s="1"/>
  <c r="S86" i="3"/>
  <c r="S87" i="3" s="1"/>
  <c r="S69" i="3"/>
  <c r="S70" i="3" s="1"/>
  <c r="S77" i="3"/>
  <c r="S78" i="3" s="1"/>
  <c r="X54" i="2"/>
  <c r="M84" i="2"/>
  <c r="N84" i="2" s="1"/>
  <c r="O84" i="2" s="1"/>
  <c r="P84" i="2"/>
  <c r="S84" i="2" s="1"/>
  <c r="M83" i="2"/>
  <c r="N83" i="2"/>
  <c r="O83" i="2"/>
  <c r="P83" i="2" s="1"/>
  <c r="S83" i="2" s="1"/>
  <c r="S85" i="2" s="1"/>
  <c r="S86" i="2" s="1"/>
  <c r="M82" i="2"/>
  <c r="N82" i="2"/>
  <c r="O82" i="2" s="1"/>
  <c r="P82" i="2" s="1"/>
  <c r="S82" i="2" s="1"/>
  <c r="M78" i="2"/>
  <c r="N78" i="2" s="1"/>
  <c r="O78" i="2" s="1"/>
  <c r="P78" i="2" s="1"/>
  <c r="S78" i="2"/>
  <c r="M77" i="2"/>
  <c r="N77" i="2" s="1"/>
  <c r="O77" i="2" s="1"/>
  <c r="P77" i="2" s="1"/>
  <c r="S77" i="2" s="1"/>
  <c r="M76" i="2"/>
  <c r="N76" i="2"/>
  <c r="O76" i="2"/>
  <c r="P76" i="2" s="1"/>
  <c r="S76" i="2" s="1"/>
  <c r="M75" i="2"/>
  <c r="N75" i="2"/>
  <c r="O75" i="2" s="1"/>
  <c r="P75" i="2" s="1"/>
  <c r="S75" i="2" s="1"/>
  <c r="M74" i="2"/>
  <c r="N74" i="2" s="1"/>
  <c r="O74" i="2" s="1"/>
  <c r="P74" i="2" s="1"/>
  <c r="S74" i="2"/>
  <c r="M73" i="2"/>
  <c r="N73" i="2" s="1"/>
  <c r="O73" i="2" s="1"/>
  <c r="P73" i="2"/>
  <c r="S73" i="2" s="1"/>
  <c r="M72" i="2"/>
  <c r="N72" i="2"/>
  <c r="O72" i="2"/>
  <c r="P72" i="2" s="1"/>
  <c r="S72" i="2" s="1"/>
  <c r="M71" i="2"/>
  <c r="N71" i="2"/>
  <c r="O71" i="2" s="1"/>
  <c r="P71" i="2" s="1"/>
  <c r="S71" i="2" s="1"/>
  <c r="M67" i="2"/>
  <c r="N67" i="2" s="1"/>
  <c r="O67" i="2" s="1"/>
  <c r="P67" i="2" s="1"/>
  <c r="S67" i="2" s="1"/>
  <c r="M66" i="2"/>
  <c r="N66" i="2" s="1"/>
  <c r="O66" i="2" s="1"/>
  <c r="P66" i="2"/>
  <c r="S66" i="2" s="1"/>
  <c r="M65" i="2"/>
  <c r="N65" i="2"/>
  <c r="O65" i="2"/>
  <c r="P65" i="2" s="1"/>
  <c r="S65" i="2" s="1"/>
  <c r="M64" i="2"/>
  <c r="N64" i="2"/>
  <c r="O64" i="2" s="1"/>
  <c r="P64" i="2" s="1"/>
  <c r="S64" i="2" s="1"/>
  <c r="M63" i="2"/>
  <c r="N63" i="2" s="1"/>
  <c r="O63" i="2" s="1"/>
  <c r="P63" i="2" s="1"/>
  <c r="S63" i="2"/>
  <c r="M62" i="2"/>
  <c r="N62" i="2" s="1"/>
  <c r="O62" i="2" s="1"/>
  <c r="P62" i="2"/>
  <c r="S62" i="2" s="1"/>
  <c r="M61" i="2"/>
  <c r="N61" i="2"/>
  <c r="O61" i="2"/>
  <c r="P61" i="2" s="1"/>
  <c r="S61" i="2" s="1"/>
  <c r="M60" i="2"/>
  <c r="N60" i="2"/>
  <c r="O60" i="2" s="1"/>
  <c r="P60" i="2" s="1"/>
  <c r="S60" i="2" s="1"/>
  <c r="M59" i="2"/>
  <c r="N59" i="2" s="1"/>
  <c r="O59" i="2" s="1"/>
  <c r="P59" i="2" s="1"/>
  <c r="S59" i="2"/>
  <c r="M58" i="2"/>
  <c r="N58" i="2" s="1"/>
  <c r="O58" i="2" s="1"/>
  <c r="P58" i="2" s="1"/>
  <c r="S58" i="2" s="1"/>
  <c r="M57" i="2"/>
  <c r="N57" i="2"/>
  <c r="O57" i="2"/>
  <c r="P57" i="2" s="1"/>
  <c r="S57" i="2" s="1"/>
  <c r="S68" i="2" s="1"/>
  <c r="S69" i="2" s="1"/>
  <c r="M53" i="2"/>
  <c r="N53" i="2"/>
  <c r="O53" i="2" s="1"/>
  <c r="P53" i="2" s="1"/>
  <c r="S53" i="2" s="1"/>
  <c r="M52" i="2"/>
  <c r="N52" i="2" s="1"/>
  <c r="O52" i="2" s="1"/>
  <c r="P52" i="2" s="1"/>
  <c r="S52" i="2"/>
  <c r="M51" i="2"/>
  <c r="N51" i="2" s="1"/>
  <c r="O51" i="2" s="1"/>
  <c r="P51" i="2"/>
  <c r="S51" i="2" s="1"/>
  <c r="M50" i="2"/>
  <c r="N50" i="2"/>
  <c r="O50" i="2"/>
  <c r="P50" i="2" s="1"/>
  <c r="S50" i="2" s="1"/>
  <c r="M49" i="2"/>
  <c r="N49" i="2"/>
  <c r="O49" i="2" s="1"/>
  <c r="P49" i="2" s="1"/>
  <c r="S49" i="2" s="1"/>
  <c r="M48" i="2"/>
  <c r="N48" i="2" s="1"/>
  <c r="O48" i="2" s="1"/>
  <c r="P48" i="2" s="1"/>
  <c r="S48" i="2" s="1"/>
  <c r="M47" i="2"/>
  <c r="N47" i="2" s="1"/>
  <c r="O47" i="2" s="1"/>
  <c r="P47" i="2"/>
  <c r="S47" i="2" s="1"/>
  <c r="M46" i="2"/>
  <c r="N46" i="2"/>
  <c r="O46" i="2"/>
  <c r="P46" i="2" s="1"/>
  <c r="S46" i="2" s="1"/>
  <c r="M45" i="2"/>
  <c r="N45" i="2"/>
  <c r="O45" i="2" s="1"/>
  <c r="P45" i="2" s="1"/>
  <c r="S45" i="2" s="1"/>
  <c r="M44" i="2"/>
  <c r="N44" i="2" s="1"/>
  <c r="O44" i="2" s="1"/>
  <c r="P44" i="2" s="1"/>
  <c r="S44" i="2"/>
  <c r="M43" i="2"/>
  <c r="N43" i="2" s="1"/>
  <c r="O43" i="2" s="1"/>
  <c r="P43" i="2"/>
  <c r="S43" i="2" s="1"/>
  <c r="M42" i="2"/>
  <c r="N42" i="2"/>
  <c r="O42" i="2"/>
  <c r="P42" i="2" s="1"/>
  <c r="S42" i="2" s="1"/>
  <c r="M41" i="2"/>
  <c r="N41" i="2"/>
  <c r="O41" i="2" s="1"/>
  <c r="P41" i="2" s="1"/>
  <c r="S41" i="2" s="1"/>
  <c r="M40" i="2"/>
  <c r="N40" i="2" s="1"/>
  <c r="O40" i="2" s="1"/>
  <c r="P40" i="2" s="1"/>
  <c r="S40" i="2"/>
  <c r="M39" i="2"/>
  <c r="N39" i="2" s="1"/>
  <c r="O39" i="2" s="1"/>
  <c r="P39" i="2" s="1"/>
  <c r="S39" i="2" s="1"/>
  <c r="M38" i="2"/>
  <c r="N38" i="2"/>
  <c r="O38" i="2"/>
  <c r="P38" i="2" s="1"/>
  <c r="S38" i="2" s="1"/>
  <c r="M37" i="2"/>
  <c r="N37" i="2"/>
  <c r="O37" i="2" s="1"/>
  <c r="P37" i="2" s="1"/>
  <c r="S37" i="2" s="1"/>
  <c r="M36" i="2"/>
  <c r="N36" i="2" s="1"/>
  <c r="O36" i="2" s="1"/>
  <c r="P36" i="2" s="1"/>
  <c r="S36" i="2"/>
  <c r="M35" i="2"/>
  <c r="N35" i="2" s="1"/>
  <c r="O35" i="2" s="1"/>
  <c r="P35" i="2"/>
  <c r="S35" i="2" s="1"/>
  <c r="M34" i="2"/>
  <c r="N34" i="2"/>
  <c r="O34" i="2"/>
  <c r="P34" i="2" s="1"/>
  <c r="S34" i="2" s="1"/>
  <c r="M33" i="2"/>
  <c r="N33" i="2"/>
  <c r="O33" i="2" s="1"/>
  <c r="P33" i="2" s="1"/>
  <c r="S33" i="2" s="1"/>
  <c r="M32" i="2"/>
  <c r="N32" i="2" s="1"/>
  <c r="O32" i="2" s="1"/>
  <c r="P32" i="2" s="1"/>
  <c r="S32" i="2" s="1"/>
  <c r="M31" i="2"/>
  <c r="N31" i="2" s="1"/>
  <c r="O31" i="2" s="1"/>
  <c r="P31" i="2"/>
  <c r="S31" i="2" s="1"/>
  <c r="M30" i="2"/>
  <c r="N30" i="2"/>
  <c r="O30" i="2"/>
  <c r="P30" i="2" s="1"/>
  <c r="S30" i="2" s="1"/>
  <c r="M29" i="2"/>
  <c r="N29" i="2"/>
  <c r="O29" i="2" s="1"/>
  <c r="P29" i="2" s="1"/>
  <c r="S29" i="2" s="1"/>
  <c r="M28" i="2"/>
  <c r="N28" i="2" s="1"/>
  <c r="O28" i="2" s="1"/>
  <c r="P28" i="2" s="1"/>
  <c r="S28" i="2"/>
  <c r="M27" i="2"/>
  <c r="N27" i="2" s="1"/>
  <c r="O27" i="2" s="1"/>
  <c r="P27" i="2"/>
  <c r="S27" i="2" s="1"/>
  <c r="M26" i="2"/>
  <c r="N26" i="2"/>
  <c r="O26" i="2"/>
  <c r="P26" i="2" s="1"/>
  <c r="S26" i="2" s="1"/>
  <c r="M25" i="2"/>
  <c r="N25" i="2"/>
  <c r="O25" i="2" s="1"/>
  <c r="P25" i="2" s="1"/>
  <c r="S25" i="2" s="1"/>
  <c r="M24" i="2"/>
  <c r="N24" i="2" s="1"/>
  <c r="O24" i="2" s="1"/>
  <c r="P24" i="2" s="1"/>
  <c r="S24" i="2"/>
  <c r="M23" i="2"/>
  <c r="N23" i="2" s="1"/>
  <c r="O23" i="2" s="1"/>
  <c r="P23" i="2" s="1"/>
  <c r="S23" i="2" s="1"/>
  <c r="M22" i="2"/>
  <c r="N22" i="2"/>
  <c r="O22" i="2"/>
  <c r="P22" i="2" s="1"/>
  <c r="S22" i="2" s="1"/>
  <c r="M21" i="2"/>
  <c r="N21" i="2"/>
  <c r="O21" i="2" s="1"/>
  <c r="P21" i="2" s="1"/>
  <c r="S21" i="2" s="1"/>
  <c r="M20" i="2"/>
  <c r="N20" i="2" s="1"/>
  <c r="O20" i="2" s="1"/>
  <c r="P20" i="2" s="1"/>
  <c r="S20" i="2"/>
  <c r="M19" i="2"/>
  <c r="N19" i="2" s="1"/>
  <c r="O19" i="2" s="1"/>
  <c r="P19" i="2"/>
  <c r="S19" i="2" s="1"/>
  <c r="M18" i="2"/>
  <c r="N18" i="2"/>
  <c r="O18" i="2"/>
  <c r="P18" i="2" s="1"/>
  <c r="S18" i="2" s="1"/>
  <c r="M17" i="2"/>
  <c r="N17" i="2"/>
  <c r="O17" i="2" s="1"/>
  <c r="P17" i="2" s="1"/>
  <c r="S17" i="2" s="1"/>
  <c r="M16" i="2"/>
  <c r="N16" i="2" s="1"/>
  <c r="O16" i="2" s="1"/>
  <c r="P16" i="2" s="1"/>
  <c r="S16" i="2" s="1"/>
  <c r="M15" i="2"/>
  <c r="N15" i="2" s="1"/>
  <c r="O15" i="2"/>
  <c r="P15" i="2"/>
  <c r="S15" i="2" s="1"/>
  <c r="X49" i="2"/>
  <c r="S54" i="2" l="1"/>
  <c r="S7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Pavlina Majova</author>
    <author>majova</author>
    <author>szos</author>
  </authors>
  <commentList>
    <comment ref="P1" authorId="0" shapeId="0" xr:uid="{97927F3C-E46B-4468-A84A-64534DF0FBB1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3 roky aktuálny rok 100%, minulý rok 80%,  </t>
        </r>
      </text>
    </comment>
    <comment ref="P2" authorId="0" shapeId="0" xr:uid="{622EB58A-ADDB-4DBF-8689-1D4A7A9ADE3C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tri roky,     predminulý rok 40%, </t>
        </r>
      </text>
    </comment>
    <comment ref="H11" authorId="0" shapeId="0" xr:uid="{21063B16-936E-4B01-8BDA-91C980A3442E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vyjadrena hodnotabodu v EUR</t>
        </r>
      </text>
    </comment>
    <comment ref="G13" authorId="0" shapeId="0" xr:uid="{F6F78084-E345-4187-94E0-DCA925D68206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PoFe počet federácii na podujatí zaokrúhlene na 10 ? hore/100 (alebo matematicky?)</t>
        </r>
      </text>
    </comment>
    <comment ref="H13" authorId="0" shapeId="0" xr:uid="{2EE150A6-4044-4B89-A4BD-AB0EAD628BF7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bodu vyjadrená v Eur</t>
        </r>
      </text>
    </comment>
    <comment ref="I13" authorId="0" shapeId="0" xr:uid="{EFC37F2A-17BF-456A-AD59-62CEDC052415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poradie v disciplíne a počet štartujúcich</t>
        </r>
      </text>
    </comment>
    <comment ref="J13" authorId="0" shapeId="0" xr:uid="{785A50E2-AD64-4DFE-8E24-576D8D4434FB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umiestnenie športovca</t>
        </r>
      </text>
    </comment>
    <comment ref="K13" authorId="0" shapeId="0" xr:uid="{7A7013CB-25BB-4B5E-8FDE-774E9AA3FE3A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počet štartujúcich v disciplíne</t>
        </r>
      </text>
    </comment>
    <comment ref="L13" authorId="1" shapeId="0" xr:uid="{42256EB0-7BDC-43D0-81AF-8A7E043FDDB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koeficient súťaže podľa významu</t>
        </r>
      </text>
    </comment>
    <comment ref="M13" authorId="1" shapeId="0" xr:uid="{7F0E71B2-03AA-4942-8E93-C8FAD540EF2C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vypočet  Ko Šp Výkonu   </t>
        </r>
      </text>
    </comment>
    <comment ref="N13" authorId="0" shapeId="0" xr:uid="{3D8F61AB-D137-453A-830D-F3E294F02FA6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KŠV  pri zohľadnení  Ko SÚ</t>
        </r>
      </text>
    </comment>
    <comment ref="O13" authorId="0" shapeId="0" xr:uid="{F7FB1500-93ED-4C73-890F-81A1271F2A47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výkonu v závislosti na hodnote bodu   </t>
        </r>
      </text>
    </comment>
    <comment ref="P13" authorId="0" shapeId="0" xr:uid="{FB4E7948-CCD1-4412-87FD-3A0144EBF0DA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 KŠV v závislosti na počte zúčastnených federácii PoFe</t>
        </r>
      </text>
    </comment>
    <comment ref="I42" authorId="2" shapeId="0" xr:uid="{F9E54891-B3BE-4DD8-ABE2-E304DC82DDC5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4" authorId="2" shapeId="0" xr:uid="{8F88545B-86A9-4D74-B7ED-87A367C7B274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3" authorId="2" shapeId="0" xr:uid="{F3E08EE2-0D99-48AE-8A2E-2CAF9710B1A9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4" authorId="2" shapeId="0" xr:uid="{73BACBFC-F2C2-4A8D-A154-630554F67898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5" authorId="2" shapeId="0" xr:uid="{9276349F-6CFC-4638-8DA1-EEBDD6B1475B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6" authorId="2" shapeId="0" xr:uid="{3F9D0C9B-2783-4BDC-ADA7-F19060A91C51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7" authorId="2" shapeId="0" xr:uid="{02A951D7-9F7A-4B1D-AB8C-2A9FF8CDEA8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8" authorId="2" shapeId="0" xr:uid="{080931A8-D234-46B1-846E-87CE8CEADC64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9" authorId="2" shapeId="0" xr:uid="{AED0884C-25E0-4F5F-8024-BA5FDC08DEE2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Pavlina Majova</author>
    <author>majova</author>
    <author>szos</author>
  </authors>
  <commentList>
    <comment ref="P1" authorId="0" shapeId="0" xr:uid="{00000000-0006-0000-0800-000001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3 roky aktuálny rok 100%, minulý rok 80%,  </t>
        </r>
      </text>
    </comment>
    <comment ref="P2" authorId="0" shapeId="0" xr:uid="{00000000-0006-0000-0800-000002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tri roky,     predminulý rok 40%, </t>
        </r>
      </text>
    </comment>
    <comment ref="H11" authorId="0" shapeId="0" xr:uid="{00000000-0006-0000-0800-000003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vyjadrena hodnotabodu v EUR</t>
        </r>
      </text>
    </comment>
    <comment ref="G13" authorId="0" shapeId="0" xr:uid="{00000000-0006-0000-0800-000004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PoFe počet federácii na podujatí zaokrúhlene na 10 ? hore/100 (alebo matematicky?)</t>
        </r>
      </text>
    </comment>
    <comment ref="H13" authorId="0" shapeId="0" xr:uid="{00000000-0006-0000-0800-000005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bodu vyjadrená v Eur</t>
        </r>
      </text>
    </comment>
    <comment ref="I13" authorId="0" shapeId="0" xr:uid="{00000000-0006-0000-0800-000006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poradie v disciplíne a počet štartujúcich</t>
        </r>
      </text>
    </comment>
    <comment ref="J13" authorId="0" shapeId="0" xr:uid="{00000000-0006-0000-0800-000007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umiestnenie športovca</t>
        </r>
      </text>
    </comment>
    <comment ref="K13" authorId="0" shapeId="0" xr:uid="{00000000-0006-0000-0800-000008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počet štartujúcich v disciplíne</t>
        </r>
      </text>
    </comment>
    <comment ref="L13" authorId="1" shapeId="0" xr:uid="{00000000-0006-0000-0800-000009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koeficient súťaže podľa významu</t>
        </r>
      </text>
    </comment>
    <comment ref="M13" authorId="1" shapeId="0" xr:uid="{00000000-0006-0000-0800-00000A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vypočet  Ko Šp Výkonu   </t>
        </r>
      </text>
    </comment>
    <comment ref="N13" authorId="0" shapeId="0" xr:uid="{00000000-0006-0000-0800-00000B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KŠV  pri zohľadnení  Ko SÚ</t>
        </r>
      </text>
    </comment>
    <comment ref="O13" authorId="0" shapeId="0" xr:uid="{00000000-0006-0000-0800-00000C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výkonu v závislosti na hodnote bodu   </t>
        </r>
      </text>
    </comment>
    <comment ref="P13" authorId="0" shapeId="0" xr:uid="{00000000-0006-0000-0800-00000D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 KŠV v závislosti na počte zúčastnených federácii PoFe</t>
        </r>
      </text>
    </comment>
    <comment ref="I59" authorId="2" shapeId="0" xr:uid="{00000000-0006-0000-0800-00000E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0" authorId="2" shapeId="0" xr:uid="{00000000-0006-0000-0800-00000F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1" authorId="2" shapeId="0" xr:uid="{00000000-0006-0000-0800-000010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3" authorId="2" shapeId="0" xr:uid="{00000000-0006-0000-0800-000011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5" authorId="2" shapeId="0" xr:uid="{00000000-0006-0000-0800-000012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1" authorId="2" shapeId="0" xr:uid="{00000000-0006-0000-0800-000013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2" authorId="2" shapeId="0" xr:uid="{00000000-0006-0000-0800-000014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3" authorId="2" shapeId="0" xr:uid="{00000000-0006-0000-0800-000015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4" authorId="2" shapeId="0" xr:uid="{00000000-0006-0000-0800-000016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Pavlina Majova</author>
    <author>majova</author>
    <author>szos</author>
  </authors>
  <commentList>
    <comment ref="P1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3 roky aktuálny rok 100%, minulý rok 80%,  </t>
        </r>
      </text>
    </comment>
    <comment ref="P2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tri roky,     predminulý rok 40%, </t>
        </r>
      </text>
    </comment>
    <comment ref="H1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vyjadrena hodnotabodu v EUR</t>
        </r>
      </text>
    </comment>
    <comment ref="G13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PoFe počet federácii na podujatí zaokrúhlene na 10 ? hore/100 (alebo matematicky?)</t>
        </r>
      </text>
    </comment>
    <comment ref="H13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bodu vyjadrená v Eur</t>
        </r>
      </text>
    </comment>
    <comment ref="I13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poradie v disciplíne a počet štartujúcich</t>
        </r>
      </text>
    </comment>
    <comment ref="J13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umiestnenie športovca</t>
        </r>
      </text>
    </comment>
    <comment ref="K13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počet štartujúcich v disciplíne</t>
        </r>
      </text>
    </comment>
    <comment ref="L13" authorId="1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koeficient súťaže podľa významu</t>
        </r>
      </text>
    </comment>
    <comment ref="M13" authorId="1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vypočet  Ko Šp Výkonu   </t>
        </r>
      </text>
    </comment>
    <comment ref="N13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KŠV  pri zohľadnení  Ko SÚ</t>
        </r>
      </text>
    </comment>
    <comment ref="O13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výkonu v závislosti na hodnote bodu   </t>
        </r>
      </text>
    </comment>
    <comment ref="P13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 KŠV v závislosti na počte zúčastnených federácii PoFe</t>
        </r>
      </text>
    </comment>
    <comment ref="I37" authorId="2" shapeId="0" xr:uid="{00000000-0006-0000-0000-00000E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9" authorId="2" shapeId="0" xr:uid="{00000000-0006-0000-0000-00000F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3" authorId="2" shapeId="0" xr:uid="{00000000-0006-0000-0000-000010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4" authorId="2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5" authorId="2" shapeId="0" xr:uid="{00000000-0006-0000-0000-000012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6" authorId="2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7" authorId="2" shapeId="0" xr:uid="{00000000-0006-0000-0000-000014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8" authorId="2" shapeId="0" xr:uid="{00000000-0006-0000-0000-000015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Pavlina Majova</author>
    <author>majova</author>
    <author>szos</author>
  </authors>
  <commentList>
    <comment ref="P1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3 roky aktuálny rok 100%, minulý rok 80%,  </t>
        </r>
      </text>
    </comment>
    <comment ref="P2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tri roky,     predminulý rok 40%, </t>
        </r>
      </text>
    </comment>
    <comment ref="H11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vyjadrena hodnotabodu v EUR</t>
        </r>
      </text>
    </comment>
    <comment ref="G13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PoFe počet federácii na podujatí zaokrúhlene na 10 ? hore/100 (alebo matematicky?)</t>
        </r>
      </text>
    </comment>
    <comment ref="H13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bodu vyjadrená v Eur</t>
        </r>
      </text>
    </comment>
    <comment ref="I13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poradie v disciplíne a počet štartujúcich</t>
        </r>
      </text>
    </comment>
    <comment ref="J13" authorId="0" shapeId="0" xr:uid="{00000000-0006-0000-0100-000007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umiestnenie športovca</t>
        </r>
      </text>
    </comment>
    <comment ref="K13" authorId="0" shapeId="0" xr:uid="{00000000-0006-0000-0100-000008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počet štartujúcich v disciplíne</t>
        </r>
      </text>
    </comment>
    <comment ref="L13" authorId="1" shapeId="0" xr:uid="{00000000-0006-0000-0100-000009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koeficient súťaže podľa významu</t>
        </r>
      </text>
    </comment>
    <comment ref="M13" authorId="1" shapeId="0" xr:uid="{00000000-0006-0000-0100-00000A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vypočet  Ko Šp Výkonu   </t>
        </r>
      </text>
    </comment>
    <comment ref="N13" authorId="0" shapeId="0" xr:uid="{00000000-0006-0000-0100-00000B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KŠV  pri zohľadnení  Ko SÚ</t>
        </r>
      </text>
    </comment>
    <comment ref="O13" authorId="0" shapeId="0" xr:uid="{00000000-0006-0000-0100-00000C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výkonu v závislosti na hodnote bodu   </t>
        </r>
      </text>
    </comment>
    <comment ref="P13" authorId="0" shapeId="0" xr:uid="{00000000-0006-0000-0100-00000D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 KŠV v závislosti na počte zúčastnených federácii PoFe</t>
        </r>
      </text>
    </comment>
    <comment ref="I33" authorId="2" shapeId="0" xr:uid="{00000000-0006-0000-0100-00000E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9" authorId="2" shapeId="0" xr:uid="{00000000-0006-0000-0100-00000F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0" authorId="2" shapeId="0" xr:uid="{00000000-0006-0000-0100-000010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0" authorId="2" shapeId="0" xr:uid="{00000000-0006-0000-0100-000011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1" authorId="2" shapeId="0" xr:uid="{00000000-0006-0000-0100-000012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2" authorId="2" shapeId="0" xr:uid="{00000000-0006-0000-0100-000013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3" authorId="2" shapeId="0" xr:uid="{00000000-0006-0000-0100-000014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4" authorId="2" shapeId="0" xr:uid="{00000000-0006-0000-0100-000015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5" authorId="2" shapeId="0" xr:uid="{00000000-0006-0000-0100-000016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Pavlina Majova</author>
    <author>majova</author>
    <author>szos</author>
  </authors>
  <commentList>
    <comment ref="P1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3 roky aktuálny rok 100%, minulý rok 80%,  </t>
        </r>
      </text>
    </comment>
    <comment ref="P2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tri roky,     predminulý rok 40%, </t>
        </r>
      </text>
    </comment>
    <comment ref="H11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vyjadrena hodnotabodu v EUR</t>
        </r>
      </text>
    </comment>
    <comment ref="G13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PoFe počet federácii na podujatí zaokrúhlene na 10 ? hore/100 (alebo matematicky?)</t>
        </r>
      </text>
    </comment>
    <comment ref="H13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bodu vyjadrená v Eur</t>
        </r>
      </text>
    </comment>
    <comment ref="I13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poradie v disciplíne a počet štartujúcich</t>
        </r>
      </text>
    </comment>
    <comment ref="J13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umiestnenie športovca</t>
        </r>
      </text>
    </comment>
    <comment ref="K13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počet štartujúcich v disciplíne</t>
        </r>
      </text>
    </comment>
    <comment ref="L13" authorId="1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koeficient súťaže podľa významu</t>
        </r>
      </text>
    </comment>
    <comment ref="M13" authorId="1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vypočet  Ko Šp Výkonu   </t>
        </r>
      </text>
    </comment>
    <comment ref="N13" authorId="0" shapeId="0" xr:uid="{00000000-0006-0000-0200-00000B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KŠV  pri zohľadnení  Ko SÚ</t>
        </r>
      </text>
    </comment>
    <comment ref="O13" authorId="0" shapeId="0" xr:uid="{00000000-0006-0000-0200-00000C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výkonu v závislosti na hodnote bodu   </t>
        </r>
      </text>
    </comment>
    <comment ref="P13" authorId="0" shapeId="0" xr:uid="{00000000-0006-0000-0200-00000D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 KŠV v závislosti na počte zúčastnených federácii PoFe</t>
        </r>
      </text>
    </comment>
    <comment ref="I54" authorId="2" shapeId="0" xr:uid="{00000000-0006-0000-0200-00000E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55" authorId="2" shapeId="0" xr:uid="{00000000-0006-0000-0200-00000F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56" authorId="2" shapeId="0" xr:uid="{00000000-0006-0000-0200-000010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2" authorId="2" shapeId="0" xr:uid="{00000000-0006-0000-0200-000011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3" authorId="2" shapeId="0" xr:uid="{00000000-0006-0000-0200-000012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4" authorId="2" shapeId="0" xr:uid="{00000000-0006-0000-0200-000013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9" authorId="2" shapeId="0" xr:uid="{00000000-0006-0000-0200-000014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Pavlina Majova</author>
    <author>majova</author>
    <author>szos</author>
  </authors>
  <commentList>
    <comment ref="P1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3 roky aktuálny rok 100%, minulý rok 80%,  </t>
        </r>
      </text>
    </comment>
    <comment ref="P2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tri roky,     predminulý rok 40%, </t>
        </r>
      </text>
    </comment>
    <comment ref="H11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vyjadrena hodnotabodu v EUR</t>
        </r>
      </text>
    </comment>
    <comment ref="G13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PoFe počet federácii na podujatí zaokrúhlene na 10 ? hore/100 (alebo matematicky?)</t>
        </r>
      </text>
    </comment>
    <comment ref="H13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bodu vyjadrená v Eur</t>
        </r>
      </text>
    </comment>
    <comment ref="I13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poradie v disciplíne a počet štartujúcich</t>
        </r>
      </text>
    </comment>
    <comment ref="J13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umiestnenie športovca</t>
        </r>
      </text>
    </comment>
    <comment ref="K13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počet štartujúcich v disciplíne</t>
        </r>
      </text>
    </comment>
    <comment ref="L13" authorId="1" shapeId="0" xr:uid="{00000000-0006-0000-0300-000009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koeficient súťaže podľa významu</t>
        </r>
      </text>
    </comment>
    <comment ref="M13" authorId="1" shapeId="0" xr:uid="{00000000-0006-0000-0300-00000A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vypočet  Ko Šp Výkonu   </t>
        </r>
      </text>
    </comment>
    <comment ref="N13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KŠV  pri zohľadnení  Ko SÚ</t>
        </r>
      </text>
    </comment>
    <comment ref="O13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výkonu v závislosti na hodnote bodu   </t>
        </r>
      </text>
    </comment>
    <comment ref="P13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 KŠV v závislosti na počte zúčastnených federácii PoFe</t>
        </r>
      </text>
    </comment>
    <comment ref="I53" authorId="2" shapeId="0" xr:uid="{00000000-0006-0000-0300-00000E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54" authorId="2" shapeId="0" xr:uid="{00000000-0006-0000-0300-00000F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55" authorId="2" shapeId="0" xr:uid="{00000000-0006-0000-0300-000010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1" authorId="2" shapeId="0" xr:uid="{00000000-0006-0000-0300-000011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2" authorId="2" shapeId="0" xr:uid="{00000000-0006-0000-0300-000012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3" authorId="2" shapeId="0" xr:uid="{00000000-0006-0000-0300-000013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4" authorId="2" shapeId="0" xr:uid="{00000000-0006-0000-0300-000014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5" authorId="2" shapeId="0" xr:uid="{00000000-0006-0000-0300-000015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6" authorId="2" shapeId="0" xr:uid="{00000000-0006-0000-0300-000016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7" authorId="2" shapeId="0" xr:uid="{00000000-0006-0000-0300-000017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8" authorId="2" shapeId="0" xr:uid="{00000000-0006-0000-0300-000018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9" authorId="2" shapeId="0" xr:uid="{00000000-0006-0000-0300-000019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0" authorId="2" shapeId="0" xr:uid="{00000000-0006-0000-0300-00001A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5" authorId="2" shapeId="0" xr:uid="{00000000-0006-0000-0300-00001B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Pavlina Majova</author>
    <author>majova</author>
    <author>szos</author>
  </authors>
  <commentList>
    <comment ref="P1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3 roky aktuálny rok 100%, minulý rok 80%,  </t>
        </r>
      </text>
    </comment>
    <comment ref="P2" authorId="0" shapeId="0" xr:uid="{00000000-0006-0000-0400-000002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tri roky,     predminulý rok 40%, </t>
        </r>
      </text>
    </comment>
    <comment ref="H11" authorId="0" shapeId="0" xr:uid="{00000000-0006-0000-0400-000003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vyjadrena hodnotabodu v EUR</t>
        </r>
      </text>
    </comment>
    <comment ref="G13" authorId="0" shapeId="0" xr:uid="{00000000-0006-0000-0400-000004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PoFe počet federácii na podujatí zaokrúhlene na 10 ? hore/100 (alebo matematicky?)</t>
        </r>
      </text>
    </comment>
    <comment ref="H13" authorId="0" shapeId="0" xr:uid="{00000000-0006-0000-0400-000005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bodu vyjadrená v Eur</t>
        </r>
      </text>
    </comment>
    <comment ref="I13" authorId="0" shapeId="0" xr:uid="{00000000-0006-0000-0400-000006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poradie v disciplíne a počet štartujúcich</t>
        </r>
      </text>
    </comment>
    <comment ref="J13" authorId="0" shapeId="0" xr:uid="{00000000-0006-0000-0400-000007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umiestnenie športovca</t>
        </r>
      </text>
    </comment>
    <comment ref="K13" authorId="0" shapeId="0" xr:uid="{00000000-0006-0000-0400-000008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počet štartujúcich v disciplíne</t>
        </r>
      </text>
    </comment>
    <comment ref="L13" authorId="1" shapeId="0" xr:uid="{00000000-0006-0000-0400-000009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koeficient súťaže podľa významu</t>
        </r>
      </text>
    </comment>
    <comment ref="M13" authorId="1" shapeId="0" xr:uid="{00000000-0006-0000-0400-00000A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vypočet  Ko Šp Výkonu   </t>
        </r>
      </text>
    </comment>
    <comment ref="N13" authorId="0" shapeId="0" xr:uid="{00000000-0006-0000-0400-00000B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KŠV  pri zohľadnení  Ko SÚ</t>
        </r>
      </text>
    </comment>
    <comment ref="O13" authorId="0" shapeId="0" xr:uid="{00000000-0006-0000-0400-00000C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výkonu v závislosti na hodnote bodu   </t>
        </r>
      </text>
    </comment>
    <comment ref="P13" authorId="0" shapeId="0" xr:uid="{00000000-0006-0000-0400-00000D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 KŠV v závislosti na počte zúčastnených federácii PoFe</t>
        </r>
      </text>
    </comment>
    <comment ref="I55" authorId="2" shapeId="0" xr:uid="{00000000-0006-0000-0400-00000E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56" authorId="2" shapeId="0" xr:uid="{00000000-0006-0000-0400-00000F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57" authorId="2" shapeId="0" xr:uid="{00000000-0006-0000-0400-000010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2" authorId="2" shapeId="0" xr:uid="{00000000-0006-0000-0400-000011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3" authorId="2" shapeId="0" xr:uid="{00000000-0006-0000-0400-000012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4" authorId="2" shapeId="0" xr:uid="{00000000-0006-0000-0400-000013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5" authorId="2" shapeId="0" xr:uid="{00000000-0006-0000-0400-000014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6" authorId="2" shapeId="0" xr:uid="{00000000-0006-0000-0400-000015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7" authorId="2" shapeId="0" xr:uid="{00000000-0006-0000-0400-000016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8" authorId="2" shapeId="0" xr:uid="{00000000-0006-0000-0400-000017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9" authorId="2" shapeId="0" xr:uid="{00000000-0006-0000-0400-000018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0" authorId="2" shapeId="0" xr:uid="{00000000-0006-0000-0400-000019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1" authorId="2" shapeId="0" xr:uid="{00000000-0006-0000-0400-00001A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6" authorId="2" shapeId="0" xr:uid="{00000000-0006-0000-0400-00001B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Pavlina Majova</author>
    <author>majova</author>
    <author>szos</author>
  </authors>
  <commentList>
    <comment ref="P1" authorId="0" shapeId="0" xr:uid="{00000000-0006-0000-0500-000001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3 roky aktuálny rok 100%, minulý rok 80%,  </t>
        </r>
      </text>
    </comment>
    <comment ref="P2" authorId="0" shapeId="0" xr:uid="{00000000-0006-0000-0500-000002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tri roky,     predminulý rok 40%, </t>
        </r>
      </text>
    </comment>
    <comment ref="H11" authorId="0" shapeId="0" xr:uid="{00000000-0006-0000-0500-000003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vyjadrena hodnotabodu v EUR</t>
        </r>
      </text>
    </comment>
    <comment ref="G13" authorId="0" shapeId="0" xr:uid="{00000000-0006-0000-0500-000004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PoFe počet federácii na podujatí zaokrúhlene na 10 ? hore/100 (alebo matematicky?)</t>
        </r>
      </text>
    </comment>
    <comment ref="H13" authorId="0" shapeId="0" xr:uid="{00000000-0006-0000-0500-000005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bodu vyjadrená v Eur</t>
        </r>
      </text>
    </comment>
    <comment ref="I13" authorId="0" shapeId="0" xr:uid="{00000000-0006-0000-0500-000006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poradie v disciplíne a počet štartujúcich</t>
        </r>
      </text>
    </comment>
    <comment ref="J13" authorId="0" shapeId="0" xr:uid="{00000000-0006-0000-0500-000007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umiestnenie športovca</t>
        </r>
      </text>
    </comment>
    <comment ref="K13" authorId="0" shapeId="0" xr:uid="{00000000-0006-0000-0500-000008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počet štartujúcich v disciplíne</t>
        </r>
      </text>
    </comment>
    <comment ref="L13" authorId="1" shapeId="0" xr:uid="{00000000-0006-0000-0500-000009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koeficient súťaže podľa významu</t>
        </r>
      </text>
    </comment>
    <comment ref="M13" authorId="1" shapeId="0" xr:uid="{00000000-0006-0000-0500-00000A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vypočet  Ko Šp Výkonu   </t>
        </r>
      </text>
    </comment>
    <comment ref="N13" authorId="0" shapeId="0" xr:uid="{00000000-0006-0000-0500-00000B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KŠV  pri zohľadnení  Ko SÚ</t>
        </r>
      </text>
    </comment>
    <comment ref="O13" authorId="0" shapeId="0" xr:uid="{00000000-0006-0000-0500-00000C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výkonu v závislosti na hodnote bodu   </t>
        </r>
      </text>
    </comment>
    <comment ref="P13" authorId="0" shapeId="0" xr:uid="{00000000-0006-0000-0500-00000D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 KŠV v závislosti na počte zúčastnených federácii PoFe</t>
        </r>
      </text>
    </comment>
    <comment ref="I64" authorId="2" shapeId="0" xr:uid="{00000000-0006-0000-0500-00000E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5" authorId="2" shapeId="0" xr:uid="{00000000-0006-0000-0500-00000F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6" authorId="2" shapeId="0" xr:uid="{00000000-0006-0000-0500-000010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1" authorId="2" shapeId="0" xr:uid="{00000000-0006-0000-0500-000011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2" authorId="2" shapeId="0" xr:uid="{00000000-0006-0000-0500-000012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3" authorId="2" shapeId="0" xr:uid="{00000000-0006-0000-0500-000013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4" authorId="2" shapeId="0" xr:uid="{00000000-0006-0000-0500-000014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5" authorId="2" shapeId="0" xr:uid="{00000000-0006-0000-0500-000015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6" authorId="2" shapeId="0" xr:uid="{00000000-0006-0000-0500-000016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7" authorId="2" shapeId="0" xr:uid="{00000000-0006-0000-0500-000017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8" authorId="2" shapeId="0" xr:uid="{00000000-0006-0000-0500-000018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9" authorId="2" shapeId="0" xr:uid="{00000000-0006-0000-0500-000019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0" authorId="2" shapeId="0" xr:uid="{00000000-0006-0000-0500-00001A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5" authorId="2" shapeId="0" xr:uid="{00000000-0006-0000-0500-00001B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6" authorId="2" shapeId="0" xr:uid="{00000000-0006-0000-0500-00001C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7" authorId="2" shapeId="0" xr:uid="{00000000-0006-0000-0500-00001D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Pavlina Majova</author>
    <author>majova</author>
    <author>szos</author>
  </authors>
  <commentList>
    <comment ref="P1" authorId="0" shapeId="0" xr:uid="{00000000-0006-0000-0600-000001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3 roky aktuálny rok 100%, minulý rok 80%,  </t>
        </r>
      </text>
    </comment>
    <comment ref="P2" authorId="0" shapeId="0" xr:uid="{00000000-0006-0000-0600-000002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tri roky,     predminulý rok 40%, </t>
        </r>
      </text>
    </comment>
    <comment ref="H11" authorId="0" shapeId="0" xr:uid="{00000000-0006-0000-0600-000003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vyjadrena hodnotabodu v EUR</t>
        </r>
      </text>
    </comment>
    <comment ref="G13" authorId="0" shapeId="0" xr:uid="{00000000-0006-0000-0600-000004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PoFe počet federácii na podujatí zaokrúhlene na 10 ? hore/100 (alebo matematicky?)</t>
        </r>
      </text>
    </comment>
    <comment ref="H13" authorId="0" shapeId="0" xr:uid="{00000000-0006-0000-0600-000005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bodu vyjadrená v Eur</t>
        </r>
      </text>
    </comment>
    <comment ref="I13" authorId="0" shapeId="0" xr:uid="{00000000-0006-0000-0600-000006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poradie v disciplíne a počet štartujúcich</t>
        </r>
      </text>
    </comment>
    <comment ref="J13" authorId="0" shapeId="0" xr:uid="{00000000-0006-0000-0600-000007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umiestnenie športovca</t>
        </r>
      </text>
    </comment>
    <comment ref="K13" authorId="0" shapeId="0" xr:uid="{00000000-0006-0000-0600-000008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počet štartujúcich v disciplíne</t>
        </r>
      </text>
    </comment>
    <comment ref="L13" authorId="1" shapeId="0" xr:uid="{00000000-0006-0000-0600-000009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koeficient súťaže podľa významu</t>
        </r>
      </text>
    </comment>
    <comment ref="M13" authorId="1" shapeId="0" xr:uid="{00000000-0006-0000-0600-00000A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vypočet  Ko Šp Výkonu   </t>
        </r>
      </text>
    </comment>
    <comment ref="N13" authorId="0" shapeId="0" xr:uid="{00000000-0006-0000-0600-00000B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KŠV  pri zohľadnení  Ko SÚ</t>
        </r>
      </text>
    </comment>
    <comment ref="O13" authorId="0" shapeId="0" xr:uid="{00000000-0006-0000-0600-00000C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výkonu v závislosti na hodnote bodu   </t>
        </r>
      </text>
    </comment>
    <comment ref="P13" authorId="0" shapeId="0" xr:uid="{00000000-0006-0000-0600-00000D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 KŠV v závislosti na počte zúčastnených federácii PoFe</t>
        </r>
      </text>
    </comment>
    <comment ref="I58" authorId="2" shapeId="0" xr:uid="{00000000-0006-0000-0600-00000E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59" authorId="2" shapeId="0" xr:uid="{00000000-0006-0000-0600-00000F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1" authorId="2" shapeId="0" xr:uid="{00000000-0006-0000-0600-000010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3" authorId="2" shapeId="0" xr:uid="{00000000-0006-0000-0600-000011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9" authorId="2" shapeId="0" xr:uid="{00000000-0006-0000-0600-000012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0" authorId="2" shapeId="0" xr:uid="{00000000-0006-0000-0600-000013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2" authorId="2" shapeId="0" xr:uid="{00000000-0006-0000-0600-000014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6" authorId="2" shapeId="0" xr:uid="{00000000-0006-0000-0600-000015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7" authorId="2" shapeId="0" xr:uid="{00000000-0006-0000-0600-000016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8" authorId="2" shapeId="0" xr:uid="{00000000-0006-0000-0600-000017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9" authorId="2" shapeId="0" xr:uid="{00000000-0006-0000-0600-000018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0" authorId="2" shapeId="0" xr:uid="{00000000-0006-0000-0600-000019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1" authorId="2" shapeId="0" xr:uid="{00000000-0006-0000-0600-00001A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2" authorId="2" shapeId="0" xr:uid="{00000000-0006-0000-0600-00001B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Pavlina Majova</author>
    <author>majova</author>
    <author>szos</author>
  </authors>
  <commentList>
    <comment ref="P1" authorId="0" shapeId="0" xr:uid="{00000000-0006-0000-0700-000001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3 roky aktuálny rok 100%, minulý rok 80%,  </t>
        </r>
      </text>
    </comment>
    <comment ref="P2" authorId="0" shapeId="0" xr:uid="{00000000-0006-0000-0700-000002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berie sa najlepšia HO Śp výkonu za posledné tri roky,     predminulý rok 40%, </t>
        </r>
      </text>
    </comment>
    <comment ref="H11" authorId="0" shapeId="0" xr:uid="{00000000-0006-0000-0700-000003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vyjadrena hodnotabodu v EUR</t>
        </r>
      </text>
    </comment>
    <comment ref="G13" authorId="0" shapeId="0" xr:uid="{00000000-0006-0000-0700-000004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PoFe počet federácii na podujatí zaokrúhlene na 10 ? hore/100 (alebo matematicky?)</t>
        </r>
      </text>
    </comment>
    <comment ref="H13" authorId="0" shapeId="0" xr:uid="{00000000-0006-0000-0700-000005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bodu vyjadrená v Eur</t>
        </r>
      </text>
    </comment>
    <comment ref="I13" authorId="0" shapeId="0" xr:uid="{00000000-0006-0000-0700-000006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poradie v disciplíne a počet štartujúcich</t>
        </r>
      </text>
    </comment>
    <comment ref="J13" authorId="0" shapeId="0" xr:uid="{00000000-0006-0000-0700-000007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umiestnenie športovca</t>
        </r>
      </text>
    </comment>
    <comment ref="K13" authorId="0" shapeId="0" xr:uid="{00000000-0006-0000-0700-000008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počet štartujúcich v disciplíne</t>
        </r>
      </text>
    </comment>
    <comment ref="L13" authorId="1" shapeId="0" xr:uid="{00000000-0006-0000-0700-000009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koeficient súťaže podľa významu</t>
        </r>
      </text>
    </comment>
    <comment ref="M13" authorId="1" shapeId="0" xr:uid="{00000000-0006-0000-0700-00000A000000}">
      <text>
        <r>
          <rPr>
            <b/>
            <sz val="8"/>
            <color indexed="81"/>
            <rFont val="Tahoma"/>
            <family val="2"/>
            <charset val="238"/>
          </rPr>
          <t>majova:</t>
        </r>
        <r>
          <rPr>
            <sz val="8"/>
            <color indexed="81"/>
            <rFont val="Tahoma"/>
            <family val="2"/>
            <charset val="238"/>
          </rPr>
          <t xml:space="preserve">
vypočet  Ko Šp Výkonu   </t>
        </r>
      </text>
    </comment>
    <comment ref="N13" authorId="0" shapeId="0" xr:uid="{00000000-0006-0000-0700-00000B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KŠV  pri zohľadnení  Ko SÚ</t>
        </r>
      </text>
    </comment>
    <comment ref="O13" authorId="0" shapeId="0" xr:uid="{00000000-0006-0000-0700-00000C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výkonu v závislosti na hodnote bodu   </t>
        </r>
      </text>
    </comment>
    <comment ref="P13" authorId="0" shapeId="0" xr:uid="{00000000-0006-0000-0700-00000D000000}">
      <text>
        <r>
          <rPr>
            <b/>
            <sz val="8"/>
            <color indexed="81"/>
            <rFont val="Tahoma"/>
            <family val="2"/>
            <charset val="238"/>
          </rPr>
          <t>Pavlina Majova:</t>
        </r>
        <r>
          <rPr>
            <sz val="8"/>
            <color indexed="81"/>
            <rFont val="Tahoma"/>
            <family val="2"/>
            <charset val="238"/>
          </rPr>
          <t xml:space="preserve">
hodnota  KŠV v závislosti na počte zúčastnených federácii PoFe</t>
        </r>
      </text>
    </comment>
    <comment ref="I61" authorId="2" shapeId="0" xr:uid="{00000000-0006-0000-0700-00000E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4" authorId="2" shapeId="0" xr:uid="{00000000-0006-0000-0700-00000F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66" authorId="2" shapeId="0" xr:uid="{00000000-0006-0000-0700-000010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2" authorId="2" shapeId="0" xr:uid="{00000000-0006-0000-0700-000011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4" authorId="2" shapeId="0" xr:uid="{00000000-0006-0000-0700-000012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5" authorId="2" shapeId="0" xr:uid="{00000000-0006-0000-0700-000013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0" authorId="2" shapeId="0" xr:uid="{00000000-0006-0000-0700-000014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1" authorId="2" shapeId="0" xr:uid="{00000000-0006-0000-0700-000015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2" authorId="2" shapeId="0" xr:uid="{00000000-0006-0000-0700-000016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3" authorId="2" shapeId="0" xr:uid="{00000000-0006-0000-0700-000017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4" authorId="2" shapeId="0" xr:uid="{00000000-0006-0000-0700-000018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5" authorId="2" shapeId="0" xr:uid="{00000000-0006-0000-0700-000019000000}">
      <text>
        <r>
          <rPr>
            <b/>
            <sz val="8"/>
            <color indexed="81"/>
            <rFont val="Tahoma"/>
            <family val="2"/>
            <charset val="238"/>
          </rPr>
          <t>szos: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<sst xmlns="http://schemas.openxmlformats.org/spreadsheetml/2006/main" count="3047" uniqueCount="481">
  <si>
    <t>KŠV</t>
  </si>
  <si>
    <t xml:space="preserve"> </t>
  </si>
  <si>
    <t>koeficient federácií</t>
  </si>
  <si>
    <t>koeficient súťaže</t>
  </si>
  <si>
    <t>WG</t>
  </si>
  <si>
    <t>rok po</t>
  </si>
  <si>
    <t>koeficient športového výkonu</t>
  </si>
  <si>
    <t>počet/100</t>
  </si>
  <si>
    <t>MS</t>
  </si>
  <si>
    <t xml:space="preserve">2 rok po </t>
  </si>
  <si>
    <t>ME</t>
  </si>
  <si>
    <t>MSJ</t>
  </si>
  <si>
    <t>80 % zo štafiet</t>
  </si>
  <si>
    <t>ME D</t>
  </si>
  <si>
    <t>40 % zo štafiet</t>
  </si>
  <si>
    <t>OC</t>
  </si>
  <si>
    <t>AMS</t>
  </si>
  <si>
    <t>OB</t>
  </si>
  <si>
    <t>- 10 %</t>
  </si>
  <si>
    <t>štafety</t>
  </si>
  <si>
    <t>LOB</t>
  </si>
  <si>
    <t xml:space="preserve">SP do 10. m </t>
  </si>
  <si>
    <t>účasť</t>
  </si>
  <si>
    <t>priezvisko a meno</t>
  </si>
  <si>
    <t>šport</t>
  </si>
  <si>
    <t>súťaž</t>
  </si>
  <si>
    <t>rok</t>
  </si>
  <si>
    <t>PŠ</t>
  </si>
  <si>
    <t>Pfed</t>
  </si>
  <si>
    <t>Počet  Fe</t>
  </si>
  <si>
    <t>bod EUR</t>
  </si>
  <si>
    <t>umiest./počet štart.</t>
  </si>
  <si>
    <t>umiest</t>
  </si>
  <si>
    <t>počet</t>
  </si>
  <si>
    <t>koef</t>
  </si>
  <si>
    <t>pozn.</t>
  </si>
  <si>
    <t>upravená HŠV</t>
  </si>
  <si>
    <t>PREMENNÉ</t>
  </si>
  <si>
    <t>KO FE</t>
  </si>
  <si>
    <t>miesto</t>
  </si>
  <si>
    <t>športovc</t>
  </si>
  <si>
    <t>KO SÚ</t>
  </si>
  <si>
    <t>VZOREC</t>
  </si>
  <si>
    <t>Cena</t>
  </si>
  <si>
    <t>HŠV</t>
  </si>
  <si>
    <t>Trnovcová Daniela</t>
  </si>
  <si>
    <t>12. MS/61 middle</t>
  </si>
  <si>
    <t>Fajtová Stanislava</t>
  </si>
  <si>
    <t>Trnovec Matúš</t>
  </si>
  <si>
    <t>Tyszová Natália</t>
  </si>
  <si>
    <t>3. ME/10 štafety</t>
  </si>
  <si>
    <t>90 % z výsledku štafiet</t>
  </si>
  <si>
    <t>Šurgan Štefan</t>
  </si>
  <si>
    <t>Müller Matej</t>
  </si>
  <si>
    <t>JMS</t>
  </si>
  <si>
    <t>Cully Andrej</t>
  </si>
  <si>
    <t>Jánoška Tomáš</t>
  </si>
  <si>
    <t>Malátek Rastislav</t>
  </si>
  <si>
    <t>Takáč Teodor</t>
  </si>
  <si>
    <t>Krajčík Michal</t>
  </si>
  <si>
    <t>Franko Dávid</t>
  </si>
  <si>
    <t>31. JMS/169 long</t>
  </si>
  <si>
    <t>Piják Ondrej</t>
  </si>
  <si>
    <t>Šmelík Martin</t>
  </si>
  <si>
    <t>MED</t>
  </si>
  <si>
    <t>Macinská Jana</t>
  </si>
  <si>
    <t>Mušinský Tomáš</t>
  </si>
  <si>
    <t>Hošeková Vanda</t>
  </si>
  <si>
    <t>Ringer Štefan</t>
  </si>
  <si>
    <t>Papugová Martina</t>
  </si>
  <si>
    <t>85. JMS/152 šprint</t>
  </si>
  <si>
    <t>Pijáková Barbora</t>
  </si>
  <si>
    <t>Kebis Samuel</t>
  </si>
  <si>
    <t>108. JMS/175 šprint</t>
  </si>
  <si>
    <t>Šmelíková Tereza</t>
  </si>
  <si>
    <t>Chupek Jakub</t>
  </si>
  <si>
    <t>Mižúr Šimon</t>
  </si>
  <si>
    <t>Papugová Andrea</t>
  </si>
  <si>
    <t>Klabouch Martin</t>
  </si>
  <si>
    <t>Jonáš Martin</t>
  </si>
  <si>
    <t>Franko Stanislav</t>
  </si>
  <si>
    <t>11. MED/20 štafety</t>
  </si>
  <si>
    <t>Sláma Dušan</t>
  </si>
  <si>
    <t>Košutová Katarína</t>
  </si>
  <si>
    <t>10. MED/18 štafety</t>
  </si>
  <si>
    <t>Miklušová Tereza</t>
  </si>
  <si>
    <t>Hraboš Matej</t>
  </si>
  <si>
    <t>Mižúr Peter</t>
  </si>
  <si>
    <t>Lamanecová Radka</t>
  </si>
  <si>
    <t>Hlaváčiková Erika</t>
  </si>
  <si>
    <t xml:space="preserve">ME </t>
  </si>
  <si>
    <t>Bialeková Martina</t>
  </si>
  <si>
    <t>Slámová Jana</t>
  </si>
  <si>
    <t>8. ME/12 štaf.</t>
  </si>
  <si>
    <t>34. JMS/51 long</t>
  </si>
  <si>
    <t>13. JMS/15 štafety</t>
  </si>
  <si>
    <t>9. AMS/100 long</t>
  </si>
  <si>
    <t>12. JMS/160 middle</t>
  </si>
  <si>
    <t>7. MED/100 šprint</t>
  </si>
  <si>
    <t>8. MED/100 šprint</t>
  </si>
  <si>
    <t>35. AMS/100 long</t>
  </si>
  <si>
    <t>Bukovac Pavol</t>
  </si>
  <si>
    <t>57. MS/121 šprint</t>
  </si>
  <si>
    <t>51. JMS/134 long</t>
  </si>
  <si>
    <t>30. MED/111 long</t>
  </si>
  <si>
    <t>38. MED/102 long</t>
  </si>
  <si>
    <t>Papuga Miroslav</t>
  </si>
  <si>
    <t>60. AMS/100 long</t>
  </si>
  <si>
    <t>11. MED/29 štafety</t>
  </si>
  <si>
    <t>Krajčíková Kristína</t>
  </si>
  <si>
    <t>66. AMS/97 middle</t>
  </si>
  <si>
    <t>Labašová Katarína</t>
  </si>
  <si>
    <t>78. MS/95 šprint</t>
  </si>
  <si>
    <t>105. JMS/160 šprint</t>
  </si>
  <si>
    <t>79. AMS/108 šprint</t>
  </si>
  <si>
    <t>25. MS/34 štafety</t>
  </si>
  <si>
    <t>69. AMS/92 šprint</t>
  </si>
  <si>
    <t>Šofranková Antónia</t>
  </si>
  <si>
    <t>16. MED/28 štafety</t>
  </si>
  <si>
    <t>70. MED/111 long</t>
  </si>
  <si>
    <t>66. MED/100 long</t>
  </si>
  <si>
    <t>po úprave:</t>
  </si>
  <si>
    <t>36. JMS/63 šprint</t>
  </si>
  <si>
    <t>výsledky Takáča sa nezapočítavajú</t>
  </si>
  <si>
    <t>Nemec Juraj st.</t>
  </si>
  <si>
    <t>43. ME/43 sprint</t>
  </si>
  <si>
    <t>Furucz Dušan</t>
  </si>
  <si>
    <t>Furucz Ján</t>
  </si>
  <si>
    <t>16. MS/68 PRE-O</t>
  </si>
  <si>
    <t>Petruchová Silvia</t>
  </si>
  <si>
    <t>31. MS/42 PARA-O</t>
  </si>
  <si>
    <t>80 % z 2014</t>
  </si>
  <si>
    <t>2. MS/83 temp-O</t>
  </si>
  <si>
    <t>16. MS/19 mix-št</t>
  </si>
  <si>
    <t>32. MS/43 šprint</t>
  </si>
  <si>
    <t>Dekrét Jakub</t>
  </si>
  <si>
    <t>36 % z 2013</t>
  </si>
  <si>
    <t>40 % z 2013</t>
  </si>
  <si>
    <t>Pilka Matej</t>
  </si>
  <si>
    <t>17. MS/60 middle</t>
  </si>
  <si>
    <t>2. JMS/64 middle</t>
  </si>
  <si>
    <t>5. JMS/64 šprint</t>
  </si>
  <si>
    <t>62. MS/102 middle</t>
  </si>
  <si>
    <t>43. MS/103 šprint</t>
  </si>
  <si>
    <t>10. MS/15 mix-št</t>
  </si>
  <si>
    <t>11. MS/19 štafety</t>
  </si>
  <si>
    <t>5. MS/13 štafety</t>
  </si>
  <si>
    <t>72 % z 2014</t>
  </si>
  <si>
    <t>47. MS/72 middle</t>
  </si>
  <si>
    <t>78. MS/112 šprint</t>
  </si>
  <si>
    <t>79. JMS/166 middle</t>
  </si>
  <si>
    <t>101. JMS/166 middle</t>
  </si>
  <si>
    <t>19. MED/26 štafety</t>
  </si>
  <si>
    <t>Šelingová Martina</t>
  </si>
  <si>
    <t>83. MED/95 long</t>
  </si>
  <si>
    <t>Matejíčková Lucia</t>
  </si>
  <si>
    <t>21. MED/90 long</t>
  </si>
  <si>
    <t>Féder Medard</t>
  </si>
  <si>
    <t>Dubovský Andrej</t>
  </si>
  <si>
    <t>Cidorík Matej</t>
  </si>
  <si>
    <t>35. MED/90 long</t>
  </si>
  <si>
    <t>55. MED/90 long</t>
  </si>
  <si>
    <t>74. MED/90 šprint</t>
  </si>
  <si>
    <t>12. MED22 štafety</t>
  </si>
  <si>
    <t>Cidoríková Miriam</t>
  </si>
  <si>
    <t>83. MED/92 long</t>
  </si>
  <si>
    <t>Hrabošová Magda</t>
  </si>
  <si>
    <t>9. MED/92 long</t>
  </si>
  <si>
    <t>42. MED/92 long</t>
  </si>
  <si>
    <t>výsledky Dekréta, Hošekovej a S. Franka sa nezapočítavajú</t>
  </si>
  <si>
    <t>P-O</t>
  </si>
  <si>
    <t>PRE-O</t>
  </si>
  <si>
    <t>prepočet na r. 2016</t>
  </si>
  <si>
    <t>Mihalová Dáša</t>
  </si>
  <si>
    <t>20. AMS/25 šprint</t>
  </si>
  <si>
    <t>25. AMS/30 šprint</t>
  </si>
  <si>
    <t>80 % z 2015</t>
  </si>
  <si>
    <t>72 % z 2015</t>
  </si>
  <si>
    <t>40 % z 2014</t>
  </si>
  <si>
    <t>Mikluš Marian</t>
  </si>
  <si>
    <t>1. MS/18 štafety</t>
  </si>
  <si>
    <t>54. ME/88 PRE-O</t>
  </si>
  <si>
    <t>48. ME/88 PRE-O</t>
  </si>
  <si>
    <t>6. MS/50 long</t>
  </si>
  <si>
    <t>prepočet na r. 2017</t>
  </si>
  <si>
    <t>36 % z 2014</t>
  </si>
  <si>
    <t>Kovalančíková Lucia</t>
  </si>
  <si>
    <t>Hrašnová Katarína</t>
  </si>
  <si>
    <t>27. AMS/112 šprint</t>
  </si>
  <si>
    <t>29. AMS/102 long</t>
  </si>
  <si>
    <t>85. AMS/112 šprint</t>
  </si>
  <si>
    <t>63. AMS/84 šprint</t>
  </si>
  <si>
    <t>Oľhava Rastislav</t>
  </si>
  <si>
    <t>73. AMS/102 long</t>
  </si>
  <si>
    <t>Ugray Dávid</t>
  </si>
  <si>
    <t>91. AMS/102 long</t>
  </si>
  <si>
    <t>43. AMS/73 long</t>
  </si>
  <si>
    <t>52. AMS/87 middle</t>
  </si>
  <si>
    <t>54. AMS/87 middle</t>
  </si>
  <si>
    <t>21. JMS/145 šprint</t>
  </si>
  <si>
    <t>63. JMS/143 long</t>
  </si>
  <si>
    <t>11. JMS/39 štafety</t>
  </si>
  <si>
    <t>8. JMS/163 long</t>
  </si>
  <si>
    <t>44. JMS/163 long</t>
  </si>
  <si>
    <t>17. JMS/28 štafety</t>
  </si>
  <si>
    <t>88. MED/92 šprint</t>
  </si>
  <si>
    <t>48. MED/92 long</t>
  </si>
  <si>
    <t>6. MED/92 šprint</t>
  </si>
  <si>
    <t>Ondovčíková Lucia</t>
  </si>
  <si>
    <t>60. MED/89 long</t>
  </si>
  <si>
    <t>15. MED/86 šprint</t>
  </si>
  <si>
    <t>Weissová Ľuboslava</t>
  </si>
  <si>
    <t>21. MED/89 long</t>
  </si>
  <si>
    <t>4. MED/28 štafety</t>
  </si>
  <si>
    <t>40. MED/104 long</t>
  </si>
  <si>
    <t>Ditri Dominic</t>
  </si>
  <si>
    <t>77. MED/97 šprint</t>
  </si>
  <si>
    <t>Goldsmidt Tobiáš</t>
  </si>
  <si>
    <t>71. MED/97 šprint</t>
  </si>
  <si>
    <t>27. MED/97 šprint</t>
  </si>
  <si>
    <t>Miklušová Tamara</t>
  </si>
  <si>
    <t>výsledky Müllera, Š. Mižúra a Takáča sa nezapočítavajú</t>
  </si>
  <si>
    <t>výsledky Dekréta sa nezapočítavajú</t>
  </si>
  <si>
    <t>výsledky Miklušovej sa nezapočítavajú</t>
  </si>
  <si>
    <t>40 % z 2015</t>
  </si>
  <si>
    <t>80 % z 2016</t>
  </si>
  <si>
    <t>36 % z 2015</t>
  </si>
  <si>
    <t>3. MS/80 temp-O</t>
  </si>
  <si>
    <t>23. MS/80 temp-O</t>
  </si>
  <si>
    <t>19. MS/69 šprint</t>
  </si>
  <si>
    <t>7. MED/108 long</t>
  </si>
  <si>
    <t>10. MED/92 long</t>
  </si>
  <si>
    <t>3. MED/29 štafety</t>
  </si>
  <si>
    <t>14. MED/100 long</t>
  </si>
  <si>
    <t>Havlíková Ema</t>
  </si>
  <si>
    <t>18. MED/92 šprint</t>
  </si>
  <si>
    <t>72 % z 2016</t>
  </si>
  <si>
    <t>50. MS/82 middle</t>
  </si>
  <si>
    <t>21. MS/35 štafety</t>
  </si>
  <si>
    <t>Šimo Matúš</t>
  </si>
  <si>
    <t>49. MED/100 šprint</t>
  </si>
  <si>
    <t>Šmelíková Dorota</t>
  </si>
  <si>
    <t>10. MED/21 štafety</t>
  </si>
  <si>
    <t>Kurák Michal</t>
  </si>
  <si>
    <t>12. MED/23 štafety</t>
  </si>
  <si>
    <t>Pompura Daniel</t>
  </si>
  <si>
    <t>21. ME/26 štafety</t>
  </si>
  <si>
    <t>90. MED/108 long</t>
  </si>
  <si>
    <t>Roháčová Viktória</t>
  </si>
  <si>
    <t>86. MED/97 šprint</t>
  </si>
  <si>
    <t>prepočet na r. 2018</t>
  </si>
  <si>
    <t>výsledky Müllera, Bukovaca sa nezapočítavajú</t>
  </si>
  <si>
    <t>2. MED/96 šprint</t>
  </si>
  <si>
    <t>40 % z 2016</t>
  </si>
  <si>
    <t>80 % z 2017</t>
  </si>
  <si>
    <t>40. JMS/157 middle</t>
  </si>
  <si>
    <t>72 % z 2017</t>
  </si>
  <si>
    <t>16. MED/96 long</t>
  </si>
  <si>
    <t>48. JMS/147 long</t>
  </si>
  <si>
    <t>41. AMS/102 šprint</t>
  </si>
  <si>
    <t>41. AMS/100 middle</t>
  </si>
  <si>
    <t>43. MS/71 long</t>
  </si>
  <si>
    <t>47. MS/76 šprint</t>
  </si>
  <si>
    <t>47. MS/74 long</t>
  </si>
  <si>
    <t>67. JMS/161 long</t>
  </si>
  <si>
    <t>26. MED/96 long</t>
  </si>
  <si>
    <t>46. AMS/86 šprint</t>
  </si>
  <si>
    <t>45. AMS/84 long</t>
  </si>
  <si>
    <t>51. AMS/84 long</t>
  </si>
  <si>
    <t>95. JMS/161 long</t>
  </si>
  <si>
    <t>64. AMS/100 middle</t>
  </si>
  <si>
    <t>54. AMS/84 long</t>
  </si>
  <si>
    <t>41. MED/96 long</t>
  </si>
  <si>
    <t>9. MED/22 štafety</t>
  </si>
  <si>
    <t>44. MED/96 šprint</t>
  </si>
  <si>
    <t>71. MED/111 long</t>
  </si>
  <si>
    <t>63. MED/96 šprint</t>
  </si>
  <si>
    <t>36 % z 2016</t>
  </si>
  <si>
    <t>49. MS/92 šprint</t>
  </si>
  <si>
    <t>1. MS/64 PRE-O</t>
  </si>
  <si>
    <t>8. MS/80 temp-O</t>
  </si>
  <si>
    <t>12. ME/105 temp-O</t>
  </si>
  <si>
    <t>17. ME/105 temp-O</t>
  </si>
  <si>
    <t>21. ME/105 temp-O</t>
  </si>
  <si>
    <t>29. ME/105 temp-O</t>
  </si>
  <si>
    <t>42. ME/100 PRE-O</t>
  </si>
  <si>
    <t>30. ME/50 PARA-O</t>
  </si>
  <si>
    <t>71. ME/100 PRE-O</t>
  </si>
  <si>
    <t>Lamiová Katarína</t>
  </si>
  <si>
    <t>Novota Lukáš</t>
  </si>
  <si>
    <t>Sedíleková Ela</t>
  </si>
  <si>
    <t>Roháč Martin</t>
  </si>
  <si>
    <t>Ivanková Sandra</t>
  </si>
  <si>
    <t>ŠipošTomáš</t>
  </si>
  <si>
    <t>Jonáš Adam</t>
  </si>
  <si>
    <t>Fedor Tibor</t>
  </si>
  <si>
    <t>Shahzad Silvia</t>
  </si>
  <si>
    <t>30. AMS/33 middle</t>
  </si>
  <si>
    <t>výsledky Tamary Miklušovej, Pijáka a Hraboša sa nezapočítavajú</t>
  </si>
  <si>
    <t>výsledky Terezy Miklušovej, Müllera a Bukovaca sa nezapočítavajú</t>
  </si>
  <si>
    <t>prepočet na r. 2019</t>
  </si>
  <si>
    <t>prepočet na r. 2020</t>
  </si>
  <si>
    <t>80 % z 2018</t>
  </si>
  <si>
    <t>72 % z 2018</t>
  </si>
  <si>
    <t>4. MS/19 štafety</t>
  </si>
  <si>
    <t>36 % z 2017</t>
  </si>
  <si>
    <t>19. MS/49 sprint</t>
  </si>
  <si>
    <t>40 % z 2017</t>
  </si>
  <si>
    <t>37. JMS/168 long</t>
  </si>
  <si>
    <t>Šipoš Tomáš</t>
  </si>
  <si>
    <t>8. MED/101 šprint</t>
  </si>
  <si>
    <t>42. JMS/168 long</t>
  </si>
  <si>
    <t>12. MED/102 long</t>
  </si>
  <si>
    <t>49. JMS/156 šprint</t>
  </si>
  <si>
    <t>17. MED/92 long</t>
  </si>
  <si>
    <t>60. JMS/168 long</t>
  </si>
  <si>
    <t>20. MED/106 long</t>
  </si>
  <si>
    <t>65. JMS/168 long</t>
  </si>
  <si>
    <t>22. MED/102 long</t>
  </si>
  <si>
    <t>Filipová Petronela</t>
  </si>
  <si>
    <t>22. MED/92 long</t>
  </si>
  <si>
    <t>Sláma Richard</t>
  </si>
  <si>
    <t>25. MED/101 šprint</t>
  </si>
  <si>
    <t>7. MED/27 štafety</t>
  </si>
  <si>
    <t>31. MED/106 šprint</t>
  </si>
  <si>
    <t>Kostercová Viktória</t>
  </si>
  <si>
    <t>63. MED/98 šprint</t>
  </si>
  <si>
    <t>Mihaličová Simona</t>
  </si>
  <si>
    <t>16. MED/25 štafety</t>
  </si>
  <si>
    <t>Trepáčová Gabriela</t>
  </si>
  <si>
    <t>68. MED/92 long</t>
  </si>
  <si>
    <t>výsledky Terezy Miklušovej sa nezapočítavajú</t>
  </si>
  <si>
    <t>prepočet na r. 2022</t>
  </si>
  <si>
    <t>10. JMS/135 middle</t>
  </si>
  <si>
    <t>25. JMS/133 šprint</t>
  </si>
  <si>
    <t>29. JMS/135 middle</t>
  </si>
  <si>
    <t>17. MED/103 šprint</t>
  </si>
  <si>
    <t>46. MS/84 middle</t>
  </si>
  <si>
    <t>38. JMS/113 long</t>
  </si>
  <si>
    <t>40 % z 2019</t>
  </si>
  <si>
    <t>Jančík Filip</t>
  </si>
  <si>
    <t>28. MED/95 long</t>
  </si>
  <si>
    <t>Kubík Maximilián</t>
  </si>
  <si>
    <t>8. MED/27 štafety</t>
  </si>
  <si>
    <t>20. MS/30 relay</t>
  </si>
  <si>
    <t>Michačová Ema</t>
  </si>
  <si>
    <t>32. MED/88 long</t>
  </si>
  <si>
    <t>19. MS/26 relayMIX</t>
  </si>
  <si>
    <t>Bukovac Filip</t>
  </si>
  <si>
    <t>41. MED/95 long</t>
  </si>
  <si>
    <t>Syrový Tomáš</t>
  </si>
  <si>
    <t>42. MED/95 long</t>
  </si>
  <si>
    <t>36 % z 2019</t>
  </si>
  <si>
    <t>75. JMS/115 šprint</t>
  </si>
  <si>
    <t>Knor Martin</t>
  </si>
  <si>
    <t>89. JMS/132 long</t>
  </si>
  <si>
    <t>Kasza Tomáš</t>
  </si>
  <si>
    <t>52. MED/95 šprint</t>
  </si>
  <si>
    <t>Herna Rebecca</t>
  </si>
  <si>
    <t>12. MED/21 štafety</t>
  </si>
  <si>
    <t>Kendrová Tereza</t>
  </si>
  <si>
    <t>Pompurová Kamila</t>
  </si>
  <si>
    <t>56. MED/88 long</t>
  </si>
  <si>
    <t>Ježíková Natália</t>
  </si>
  <si>
    <t>62. MED/89 long</t>
  </si>
  <si>
    <t>69. MED/89 šprint</t>
  </si>
  <si>
    <t>Mikloš Andrej</t>
  </si>
  <si>
    <t>93. MED/104 long</t>
  </si>
  <si>
    <t>výsledky Pavla Bukovaca sa nezapočítavajú</t>
  </si>
  <si>
    <t>34. MS/84 middle</t>
  </si>
  <si>
    <t>58. MS/84 long</t>
  </si>
  <si>
    <t>12. MS/75 temp-O</t>
  </si>
  <si>
    <t>16. MS/75 temp-O</t>
  </si>
  <si>
    <t>4. MS/21 štafety-O</t>
  </si>
  <si>
    <t>prepočet na r. 2021</t>
  </si>
  <si>
    <t>80 % z 2019</t>
  </si>
  <si>
    <t>40 % z 2018</t>
  </si>
  <si>
    <t>72 % z 2019</t>
  </si>
  <si>
    <t>36 % z 2018</t>
  </si>
  <si>
    <t>36. MS/80 temp-O</t>
  </si>
  <si>
    <t>výsledky Hraboša, Pijáka, Tamary a Terezy Miklušovej sa nezapočítavajú</t>
  </si>
  <si>
    <t>prepočet na r. 2023</t>
  </si>
  <si>
    <t>Kováčová Zuzana</t>
  </si>
  <si>
    <t>16. MS/93 KO šprint</t>
  </si>
  <si>
    <t>8. AMS/85 middle</t>
  </si>
  <si>
    <t>80 % z 2021</t>
  </si>
  <si>
    <t>24. JMS/149 šprint</t>
  </si>
  <si>
    <t>5. MED/97 šprint</t>
  </si>
  <si>
    <t>33. JMS/157 long</t>
  </si>
  <si>
    <t>36. JMS/149 šprint</t>
  </si>
  <si>
    <t>Balogh Matej</t>
  </si>
  <si>
    <t>17. MED/97 šprint</t>
  </si>
  <si>
    <t>17. MED/95 long</t>
  </si>
  <si>
    <t>10. JMS/30 štafety MIX</t>
  </si>
  <si>
    <t>6. MED/26 štafety</t>
  </si>
  <si>
    <t>29. MED/110 šprint</t>
  </si>
  <si>
    <t>61. MS/102 KO šprint</t>
  </si>
  <si>
    <t>36. AMS/87 middle</t>
  </si>
  <si>
    <t>67. MS/102 KO šprint</t>
  </si>
  <si>
    <t>66. ME/114 middle</t>
  </si>
  <si>
    <t>72 % z 2021</t>
  </si>
  <si>
    <t>Trepáč Adam</t>
  </si>
  <si>
    <t>52. MED/111 long</t>
  </si>
  <si>
    <t>84. ME/128 long</t>
  </si>
  <si>
    <t>92. ME/114 middle</t>
  </si>
  <si>
    <t>Dolný Michal</t>
  </si>
  <si>
    <t>59. MED/97 long</t>
  </si>
  <si>
    <t>15. MED/25 štafety</t>
  </si>
  <si>
    <t>49. MED/89 long</t>
  </si>
  <si>
    <t>Dolný Marek</t>
  </si>
  <si>
    <t>82. MED/110 šprint</t>
  </si>
  <si>
    <t>Jurčíková Nina</t>
  </si>
  <si>
    <t>71. MED/95 long</t>
  </si>
  <si>
    <t>43. ME/63 long</t>
  </si>
  <si>
    <t>1. MS/107 PRE-O</t>
  </si>
  <si>
    <t>3. MS/21 štafety</t>
  </si>
  <si>
    <t>16. ME/101 temp-O</t>
  </si>
  <si>
    <t>Furucz Jonatán</t>
  </si>
  <si>
    <t>40. MS/107 PRE-O</t>
  </si>
  <si>
    <t>34. ME/84 PRE-O</t>
  </si>
  <si>
    <t>28. AMS/33 middle</t>
  </si>
  <si>
    <t>29. AMS/33 middle</t>
  </si>
  <si>
    <t>výsledky Pompuru a Jonáša sa nezapočítavajú</t>
  </si>
  <si>
    <t>prepočet na r. 2024</t>
  </si>
  <si>
    <t>21. MS/105 middle</t>
  </si>
  <si>
    <t>15. JMS/173 šprint</t>
  </si>
  <si>
    <t>80 % z 2022</t>
  </si>
  <si>
    <t>27. JMS/173 šprint</t>
  </si>
  <si>
    <t>43. MS/125 middle</t>
  </si>
  <si>
    <t>49. JMS/169 long</t>
  </si>
  <si>
    <t>15. MED/96 šprint</t>
  </si>
  <si>
    <t>Šmelík Daniel</t>
  </si>
  <si>
    <t>18. MED/96 šprint</t>
  </si>
  <si>
    <t>22. MS/40 štafety</t>
  </si>
  <si>
    <t>72 % z 2022</t>
  </si>
  <si>
    <t>40 % z 2021</t>
  </si>
  <si>
    <t>7. MED/26 štafety</t>
  </si>
  <si>
    <t>18. JMS/32 štafety</t>
  </si>
  <si>
    <t>117. JMS/169 long</t>
  </si>
  <si>
    <t>36 % z 2021</t>
  </si>
  <si>
    <t>128. JMS/157 šprint</t>
  </si>
  <si>
    <t>80. MED/95 long</t>
  </si>
  <si>
    <t>20. MS/70 long</t>
  </si>
  <si>
    <t>21. MS/70 long</t>
  </si>
  <si>
    <t>44. MS/78 long mass</t>
  </si>
  <si>
    <t>5. MS/36 temp-O</t>
  </si>
  <si>
    <t>20. MS/105 PRE-O</t>
  </si>
  <si>
    <t>prepočet na r. 2025</t>
  </si>
  <si>
    <t>4. JMS/168 šprint</t>
  </si>
  <si>
    <t>5. AMS/131 middle</t>
  </si>
  <si>
    <t>5. AMS/113 šprint</t>
  </si>
  <si>
    <t>8. AMS/131 middle</t>
  </si>
  <si>
    <t>10. AMS/131 middle</t>
  </si>
  <si>
    <t>5. JMS/32 štafety</t>
  </si>
  <si>
    <t>80 % z 2023</t>
  </si>
  <si>
    <t>40 % z 2022</t>
  </si>
  <si>
    <t>5. AMS/22 štafety</t>
  </si>
  <si>
    <t>Volkova Maiia</t>
  </si>
  <si>
    <t>16. MED/86 šprint</t>
  </si>
  <si>
    <t>29. MED/104 šprint</t>
  </si>
  <si>
    <t>68. JMS/142 long</t>
  </si>
  <si>
    <t>72 % z 2023</t>
  </si>
  <si>
    <t>70. JMS/146 long</t>
  </si>
  <si>
    <t>Zelníková Barbora</t>
  </si>
  <si>
    <t>77. JMS/142 long</t>
  </si>
  <si>
    <t>36 % z 2022</t>
  </si>
  <si>
    <t>Dokupil Jan</t>
  </si>
  <si>
    <t>49. MED/95 šprint</t>
  </si>
  <si>
    <t>Marko Michal</t>
  </si>
  <si>
    <t>73. MS/102 KO šprint</t>
  </si>
  <si>
    <t>Michač Samuel</t>
  </si>
  <si>
    <t>63. MED/95 šprint</t>
  </si>
  <si>
    <t>Jonášová Ema</t>
  </si>
  <si>
    <t>18. MED/22 štafety</t>
  </si>
  <si>
    <t>Máčajová Zina</t>
  </si>
  <si>
    <t>13. MS/61 long</t>
  </si>
  <si>
    <t>39. ME/91 PRE-O</t>
  </si>
  <si>
    <t>Patassiová Michaela</t>
  </si>
  <si>
    <t>5. MS/103 temp-O</t>
  </si>
  <si>
    <t>8. MS/105 PRE-O</t>
  </si>
  <si>
    <t>90. ME/91 PRE-O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</si>
</sst>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charset val="238"/>
    </font>
    <font>
      <sz val="10"/>
      <name val="Arial CE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color indexed="21"/>
      <name val="Arial"/>
      <family val="2"/>
      <charset val="238"/>
    </font>
    <font>
      <b/>
      <sz val="10"/>
      <name val="Arial CE"/>
    </font>
    <font>
      <sz val="10"/>
      <color indexed="10"/>
      <name val="Arial"/>
      <family val="2"/>
      <charset val="238"/>
    </font>
    <font>
      <b/>
      <sz val="10"/>
      <color indexed="10"/>
      <name val="Arial CE"/>
      <family val="2"/>
    </font>
    <font>
      <b/>
      <sz val="10"/>
      <color indexed="10"/>
      <name val="Arial CE"/>
      <charset val="238"/>
    </font>
    <font>
      <b/>
      <sz val="10"/>
      <color indexed="10"/>
      <name val="Arial CE"/>
    </font>
    <font>
      <sz val="10"/>
      <name val="Arial Narrow CE"/>
      <family val="2"/>
      <charset val="238"/>
    </font>
    <font>
      <b/>
      <sz val="10"/>
      <color indexed="61"/>
      <name val="Arial"/>
      <family val="2"/>
      <charset val="238"/>
    </font>
    <font>
      <b/>
      <sz val="10"/>
      <color indexed="61"/>
      <name val="Arial CE"/>
    </font>
    <font>
      <sz val="10"/>
      <color indexed="6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2" fillId="0" borderId="0" xfId="0" applyNumberFormat="1" applyFont="1" applyAlignment="1">
      <alignment horizontal="center"/>
    </xf>
    <xf numFmtId="2" fontId="3" fillId="0" borderId="0" xfId="0" applyNumberFormat="1" applyFont="1"/>
    <xf numFmtId="0" fontId="1" fillId="0" borderId="0" xfId="0" applyFont="1"/>
    <xf numFmtId="2" fontId="1" fillId="2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9" fontId="1" fillId="0" borderId="0" xfId="0" applyNumberFormat="1" applyFont="1"/>
    <xf numFmtId="164" fontId="1" fillId="0" borderId="1" xfId="0" applyNumberFormat="1" applyFont="1" applyBorder="1"/>
    <xf numFmtId="9" fontId="0" fillId="0" borderId="0" xfId="0" applyNumberForma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164" fontId="3" fillId="0" borderId="0" xfId="0" applyNumberFormat="1" applyFont="1"/>
    <xf numFmtId="0" fontId="3" fillId="0" borderId="0" xfId="0" applyFont="1"/>
    <xf numFmtId="49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1" fillId="3" borderId="4" xfId="0" applyFont="1" applyFill="1" applyBorder="1"/>
    <xf numFmtId="0" fontId="7" fillId="4" borderId="4" xfId="0" applyFont="1" applyFill="1" applyBorder="1"/>
    <xf numFmtId="0" fontId="7" fillId="3" borderId="4" xfId="0" applyFont="1" applyFill="1" applyBorder="1"/>
    <xf numFmtId="0" fontId="7" fillId="3" borderId="4" xfId="0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7" fillId="5" borderId="5" xfId="0" applyNumberFormat="1" applyFont="1" applyFill="1" applyBorder="1" applyAlignment="1">
      <alignment horizontal="center"/>
    </xf>
    <xf numFmtId="2" fontId="3" fillId="5" borderId="2" xfId="0" applyNumberFormat="1" applyFont="1" applyFill="1" applyBorder="1"/>
    <xf numFmtId="164" fontId="3" fillId="5" borderId="4" xfId="0" applyNumberFormat="1" applyFont="1" applyFill="1" applyBorder="1"/>
    <xf numFmtId="0" fontId="7" fillId="0" borderId="6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6" borderId="4" xfId="0" applyFont="1" applyFill="1" applyBorder="1"/>
    <xf numFmtId="0" fontId="9" fillId="7" borderId="4" xfId="0" applyFont="1" applyFill="1" applyBorder="1"/>
    <xf numFmtId="0" fontId="9" fillId="0" borderId="4" xfId="0" applyFont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4" fontId="10" fillId="9" borderId="4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2" fontId="10" fillId="7" borderId="7" xfId="0" applyNumberFormat="1" applyFont="1" applyFill="1" applyBorder="1"/>
    <xf numFmtId="164" fontId="10" fillId="6" borderId="8" xfId="0" applyNumberFormat="1" applyFont="1" applyFill="1" applyBorder="1"/>
    <xf numFmtId="0" fontId="11" fillId="0" borderId="7" xfId="0" applyFont="1" applyBorder="1"/>
    <xf numFmtId="0" fontId="8" fillId="0" borderId="7" xfId="0" applyFont="1" applyBorder="1"/>
    <xf numFmtId="0" fontId="0" fillId="0" borderId="1" xfId="0" applyBorder="1"/>
    <xf numFmtId="0" fontId="6" fillId="0" borderId="1" xfId="0" applyFont="1" applyBorder="1"/>
    <xf numFmtId="164" fontId="4" fillId="0" borderId="1" xfId="0" applyNumberFormat="1" applyFont="1" applyBorder="1"/>
    <xf numFmtId="0" fontId="1" fillId="8" borderId="1" xfId="0" applyFont="1" applyFill="1" applyBorder="1" applyAlignment="1">
      <alignment horizontal="center"/>
    </xf>
    <xf numFmtId="164" fontId="1" fillId="9" borderId="1" xfId="0" applyNumberFormat="1" applyFont="1" applyFill="1" applyBorder="1"/>
    <xf numFmtId="0" fontId="1" fillId="0" borderId="1" xfId="0" applyFont="1" applyBorder="1"/>
    <xf numFmtId="0" fontId="0" fillId="6" borderId="1" xfId="0" applyFill="1" applyBorder="1"/>
    <xf numFmtId="0" fontId="1" fillId="7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7" borderId="1" xfId="0" applyNumberFormat="1" applyFont="1" applyFill="1" applyBorder="1"/>
    <xf numFmtId="164" fontId="4" fillId="6" borderId="1" xfId="0" applyNumberFormat="1" applyFont="1" applyFill="1" applyBorder="1"/>
    <xf numFmtId="0" fontId="13" fillId="10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2" fontId="3" fillId="7" borderId="1" xfId="0" applyNumberFormat="1" applyFont="1" applyFill="1" applyBorder="1"/>
    <xf numFmtId="164" fontId="5" fillId="6" borderId="1" xfId="0" applyNumberFormat="1" applyFont="1" applyFill="1" applyBorder="1"/>
    <xf numFmtId="0" fontId="14" fillId="10" borderId="1" xfId="0" applyFont="1" applyFill="1" applyBorder="1"/>
    <xf numFmtId="2" fontId="0" fillId="0" borderId="1" xfId="0" applyNumberFormat="1" applyBorder="1"/>
    <xf numFmtId="0" fontId="1" fillId="6" borderId="1" xfId="0" applyFont="1" applyFill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2" fontId="0" fillId="6" borderId="1" xfId="0" applyNumberFormat="1" applyFill="1" applyBorder="1"/>
    <xf numFmtId="0" fontId="3" fillId="8" borderId="1" xfId="0" applyFont="1" applyFill="1" applyBorder="1" applyAlignment="1">
      <alignment horizontal="center"/>
    </xf>
    <xf numFmtId="2" fontId="8" fillId="0" borderId="1" xfId="0" applyNumberFormat="1" applyFont="1" applyBorder="1"/>
    <xf numFmtId="0" fontId="1" fillId="11" borderId="1" xfId="0" applyFont="1" applyFill="1" applyBorder="1"/>
    <xf numFmtId="0" fontId="0" fillId="11" borderId="1" xfId="0" applyFill="1" applyBorder="1"/>
    <xf numFmtId="0" fontId="16" fillId="0" borderId="0" xfId="0" applyFont="1"/>
    <xf numFmtId="164" fontId="16" fillId="0" borderId="0" xfId="0" applyNumberFormat="1" applyFont="1"/>
    <xf numFmtId="0" fontId="1" fillId="12" borderId="0" xfId="0" applyFont="1" applyFill="1"/>
    <xf numFmtId="0" fontId="0" fillId="12" borderId="0" xfId="0" applyFill="1"/>
    <xf numFmtId="164" fontId="13" fillId="10" borderId="1" xfId="0" applyNumberFormat="1" applyFont="1" applyFill="1" applyBorder="1"/>
    <xf numFmtId="164" fontId="4" fillId="0" borderId="0" xfId="0" applyNumberFormat="1" applyFont="1"/>
    <xf numFmtId="0" fontId="15" fillId="10" borderId="1" xfId="0" applyFont="1" applyFill="1" applyBorder="1"/>
    <xf numFmtId="0" fontId="6" fillId="11" borderId="1" xfId="0" applyFont="1" applyFill="1" applyBorder="1"/>
    <xf numFmtId="0" fontId="0" fillId="0" borderId="1" xfId="0" applyBorder="1" applyAlignment="1">
      <alignment horizontal="center"/>
    </xf>
    <xf numFmtId="164" fontId="4" fillId="13" borderId="1" xfId="0" applyNumberFormat="1" applyFont="1" applyFill="1" applyBorder="1"/>
    <xf numFmtId="164" fontId="19" fillId="0" borderId="0" xfId="0" applyNumberFormat="1" applyFont="1"/>
    <xf numFmtId="0" fontId="19" fillId="0" borderId="0" xfId="0" applyFont="1"/>
    <xf numFmtId="0" fontId="0" fillId="11" borderId="0" xfId="0" applyFill="1"/>
    <xf numFmtId="164" fontId="4" fillId="14" borderId="1" xfId="0" applyNumberFormat="1" applyFont="1" applyFill="1" applyBorder="1"/>
    <xf numFmtId="0" fontId="6" fillId="0" borderId="0" xfId="0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/>
    <xf numFmtId="0" fontId="14" fillId="0" borderId="0" xfId="0" applyFont="1"/>
    <xf numFmtId="0" fontId="1" fillId="11" borderId="0" xfId="0" applyFont="1" applyFill="1"/>
    <xf numFmtId="0" fontId="0" fillId="13" borderId="0" xfId="0" applyFill="1"/>
    <xf numFmtId="165" fontId="0" fillId="0" borderId="0" xfId="0" applyNumberFormat="1"/>
    <xf numFmtId="2" fontId="8" fillId="0" borderId="0" xfId="0" applyNumberFormat="1" applyFont="1"/>
    <xf numFmtId="0" fontId="20" fillId="0" borderId="1" xfId="0" applyFont="1" applyBorder="1"/>
    <xf numFmtId="0" fontId="0" fillId="15" borderId="0" xfId="0" applyFill="1"/>
    <xf numFmtId="0" fontId="1" fillId="15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31FC-1A36-42AC-8D01-4834ECADEBC3}">
  <sheetPr>
    <tabColor rgb="FFC00000"/>
  </sheetPr>
  <dimension ref="A1:X85"/>
  <sheetViews>
    <sheetView tabSelected="1" topLeftCell="A4" zoomScale="85" zoomScaleNormal="85" workbookViewId="0">
      <selection activeCell="Q88" sqref="Q88"/>
    </sheetView>
  </sheetViews>
  <sheetFormatPr defaultRowHeight="12.75"/>
  <cols>
    <col min="1" max="1" width="19" customWidth="1"/>
    <col min="2" max="2" width="5.7109375" customWidth="1"/>
    <col min="3" max="4" width="6.7109375" customWidth="1"/>
    <col min="5" max="6" width="5.28515625" customWidth="1"/>
    <col min="7" max="7" width="9.42578125" customWidth="1"/>
    <col min="8" max="8" width="9.5703125" customWidth="1"/>
    <col min="9" max="9" width="21.85546875" customWidth="1"/>
    <col min="10" max="10" width="8.28515625" customWidth="1"/>
    <col min="11" max="11" width="8.5703125" customWidth="1"/>
    <col min="12" max="12" width="6.7109375" customWidth="1"/>
    <col min="13" max="13" width="11" style="6" customWidth="1"/>
    <col min="14" max="14" width="8.140625" style="6" customWidth="1"/>
    <col min="15" max="15" width="8.5703125" style="7" customWidth="1"/>
    <col min="16" max="16" width="11.140625" style="6" customWidth="1"/>
    <col min="17" max="17" width="6.7109375" customWidth="1"/>
    <col min="18" max="18" width="21.140625" customWidth="1"/>
    <col min="19" max="19" width="19.5703125" customWidth="1"/>
    <col min="24" max="24" width="16.140625" customWidth="1"/>
  </cols>
  <sheetData>
    <row r="1" spans="1:20" ht="18">
      <c r="A1" s="1" t="s">
        <v>0</v>
      </c>
      <c r="B1" s="1"/>
      <c r="C1" s="2" t="s">
        <v>1</v>
      </c>
      <c r="G1" t="s">
        <v>2</v>
      </c>
      <c r="J1" s="3" t="s">
        <v>3</v>
      </c>
      <c r="K1" s="3"/>
      <c r="L1" s="4">
        <v>1</v>
      </c>
      <c r="M1" s="5" t="s">
        <v>4</v>
      </c>
      <c r="P1" s="8" t="s">
        <v>5</v>
      </c>
      <c r="Q1" s="9">
        <v>0.8</v>
      </c>
      <c r="S1">
        <v>0.8</v>
      </c>
    </row>
    <row r="2" spans="1:20">
      <c r="A2" s="3" t="s">
        <v>6</v>
      </c>
      <c r="B2" s="3"/>
      <c r="G2" t="s">
        <v>7</v>
      </c>
      <c r="J2" s="3"/>
      <c r="K2" s="3"/>
      <c r="L2" s="4">
        <v>0.9</v>
      </c>
      <c r="M2" s="10" t="s">
        <v>8</v>
      </c>
      <c r="P2" s="8" t="s">
        <v>9</v>
      </c>
      <c r="Q2" s="11">
        <v>0.4</v>
      </c>
      <c r="S2">
        <v>0.4</v>
      </c>
    </row>
    <row r="3" spans="1:20">
      <c r="J3" s="3"/>
      <c r="K3" s="3"/>
      <c r="L3" s="4">
        <v>0.8</v>
      </c>
      <c r="M3" s="10" t="s">
        <v>10</v>
      </c>
    </row>
    <row r="4" spans="1:20">
      <c r="J4" s="3"/>
      <c r="K4" s="3"/>
      <c r="L4" s="4">
        <v>0.5</v>
      </c>
      <c r="M4" s="5" t="s">
        <v>11</v>
      </c>
      <c r="P4" s="9" t="s">
        <v>12</v>
      </c>
      <c r="S4">
        <v>0.72</v>
      </c>
    </row>
    <row r="5" spans="1:20">
      <c r="J5" s="3"/>
      <c r="K5" s="3"/>
      <c r="L5" s="4">
        <v>0.3</v>
      </c>
      <c r="M5" s="5" t="s">
        <v>13</v>
      </c>
      <c r="P5" s="9" t="s">
        <v>14</v>
      </c>
      <c r="S5">
        <v>0.36</v>
      </c>
    </row>
    <row r="6" spans="1:20" ht="18">
      <c r="B6" s="12"/>
      <c r="C6" s="13"/>
      <c r="D6" s="6"/>
      <c r="H6" s="14"/>
      <c r="I6" s="14"/>
      <c r="J6" s="3"/>
      <c r="K6" s="3"/>
      <c r="L6" s="4">
        <v>0.65</v>
      </c>
      <c r="M6" s="10" t="s">
        <v>16</v>
      </c>
      <c r="N6" s="1" t="s">
        <v>1</v>
      </c>
      <c r="O6" s="2"/>
      <c r="P6" s="15"/>
      <c r="Q6" s="16"/>
    </row>
    <row r="7" spans="1:20" ht="18">
      <c r="B7" s="12"/>
      <c r="C7" s="13"/>
      <c r="D7" s="6"/>
      <c r="H7" s="14"/>
      <c r="I7" s="14"/>
      <c r="J7" s="3"/>
      <c r="K7" s="3"/>
      <c r="L7" s="17" t="s">
        <v>18</v>
      </c>
      <c r="M7" s="10" t="s">
        <v>19</v>
      </c>
      <c r="N7" s="1"/>
      <c r="O7" s="2"/>
      <c r="P7" s="15"/>
      <c r="Q7" s="16"/>
    </row>
    <row r="8" spans="1:20" ht="18">
      <c r="B8" s="12"/>
      <c r="C8" s="13"/>
      <c r="D8" s="6"/>
      <c r="H8" s="14"/>
      <c r="I8" s="14"/>
      <c r="J8" s="3"/>
      <c r="K8" s="3"/>
      <c r="L8" s="4">
        <v>0.8</v>
      </c>
      <c r="M8" s="10" t="s">
        <v>21</v>
      </c>
      <c r="N8" s="1"/>
      <c r="O8" s="2"/>
      <c r="P8" s="15"/>
      <c r="Q8" s="16"/>
    </row>
    <row r="9" spans="1:20" ht="18">
      <c r="H9" s="14"/>
      <c r="I9" s="14"/>
      <c r="J9" s="18"/>
      <c r="K9" s="18"/>
      <c r="L9" s="18"/>
      <c r="M9" s="1"/>
      <c r="N9" s="1"/>
      <c r="O9" s="2"/>
      <c r="P9" s="15"/>
      <c r="Q9" s="16"/>
    </row>
    <row r="10" spans="1:20">
      <c r="I10" s="6"/>
    </row>
    <row r="11" spans="1:20" ht="13.5" thickBot="1">
      <c r="G11" t="s">
        <v>22</v>
      </c>
      <c r="H11" s="14">
        <v>100</v>
      </c>
      <c r="I11" s="16"/>
      <c r="J11" s="18"/>
      <c r="K11" s="18"/>
      <c r="L11" s="18"/>
      <c r="M11" s="19"/>
      <c r="N11" s="19" t="s">
        <v>1</v>
      </c>
      <c r="O11" s="2"/>
      <c r="P11" s="15" t="s">
        <v>1</v>
      </c>
      <c r="Q11" s="16" t="s">
        <v>1</v>
      </c>
    </row>
    <row r="12" spans="1:20" ht="13.5" thickBot="1">
      <c r="A12" s="20" t="s">
        <v>23</v>
      </c>
      <c r="B12" s="21" t="s">
        <v>24</v>
      </c>
      <c r="C12" s="22" t="s">
        <v>25</v>
      </c>
      <c r="D12" s="22" t="s">
        <v>26</v>
      </c>
      <c r="E12" s="22" t="s">
        <v>27</v>
      </c>
      <c r="F12" s="22" t="s">
        <v>28</v>
      </c>
      <c r="G12" s="23" t="s">
        <v>29</v>
      </c>
      <c r="H12" s="24" t="s">
        <v>30</v>
      </c>
      <c r="I12" s="25" t="s">
        <v>31</v>
      </c>
      <c r="J12" s="26" t="s">
        <v>32</v>
      </c>
      <c r="K12" s="26" t="s">
        <v>33</v>
      </c>
      <c r="L12" s="26" t="s">
        <v>34</v>
      </c>
      <c r="M12" s="27"/>
      <c r="N12" s="28"/>
      <c r="O12" s="29"/>
      <c r="P12" s="30" t="s">
        <v>1</v>
      </c>
      <c r="Q12" s="31"/>
      <c r="R12" t="s">
        <v>35</v>
      </c>
      <c r="S12" s="31" t="s">
        <v>36</v>
      </c>
    </row>
    <row r="13" spans="1:20" ht="13.5" thickBot="1">
      <c r="A13" s="32" t="s">
        <v>37</v>
      </c>
      <c r="B13" s="33"/>
      <c r="C13" s="34"/>
      <c r="D13" s="34"/>
      <c r="E13" s="34"/>
      <c r="F13" s="34"/>
      <c r="G13" s="35" t="s">
        <v>38</v>
      </c>
      <c r="H13" s="36"/>
      <c r="I13" s="37" t="s">
        <v>25</v>
      </c>
      <c r="J13" s="38" t="s">
        <v>39</v>
      </c>
      <c r="K13" s="38" t="s">
        <v>40</v>
      </c>
      <c r="L13" s="39" t="s">
        <v>41</v>
      </c>
      <c r="M13" s="40" t="s">
        <v>42</v>
      </c>
      <c r="N13" s="41" t="s">
        <v>0</v>
      </c>
      <c r="O13" s="42" t="s">
        <v>43</v>
      </c>
      <c r="P13" s="43" t="s">
        <v>44</v>
      </c>
      <c r="Q13" s="44"/>
      <c r="S13" s="45" t="s">
        <v>447</v>
      </c>
    </row>
    <row r="15" spans="1:20">
      <c r="A15" s="46" t="s">
        <v>340</v>
      </c>
      <c r="B15" s="73" t="s">
        <v>17</v>
      </c>
      <c r="C15" s="47" t="s">
        <v>54</v>
      </c>
      <c r="D15" s="47">
        <v>2024</v>
      </c>
      <c r="E15" s="47">
        <v>332</v>
      </c>
      <c r="F15" s="47">
        <v>38</v>
      </c>
      <c r="G15" s="52">
        <v>0.38</v>
      </c>
      <c r="H15" s="53">
        <v>100</v>
      </c>
      <c r="I15" s="54" t="s">
        <v>448</v>
      </c>
      <c r="J15" s="70">
        <v>4</v>
      </c>
      <c r="K15" s="70">
        <v>168</v>
      </c>
      <c r="L15" s="55">
        <v>0.5</v>
      </c>
      <c r="M15" s="50">
        <f t="shared" ref="M15:M51" si="0">(J15/K15+0.99)^-5.67</f>
        <v>0.92518248161775729</v>
      </c>
      <c r="N15" s="56">
        <f t="shared" ref="N15:N51" si="1">SUM(L15)*M15</f>
        <v>0.46259124080887865</v>
      </c>
      <c r="O15" s="61">
        <f t="shared" ref="O15:O51" si="2">SUM(N15)*(H15)</f>
        <v>46.259124080887865</v>
      </c>
      <c r="P15" s="62">
        <f t="shared" ref="P15:P51" si="3">SUM(O15)*G15</f>
        <v>17.578467150737389</v>
      </c>
      <c r="Q15" s="63"/>
      <c r="R15" s="71"/>
      <c r="S15" s="48">
        <f>SUM(P15)</f>
        <v>17.578467150737389</v>
      </c>
      <c r="T15" s="100"/>
    </row>
    <row r="16" spans="1:20">
      <c r="A16" s="46" t="s">
        <v>294</v>
      </c>
      <c r="B16" s="73" t="s">
        <v>17</v>
      </c>
      <c r="C16" s="47" t="s">
        <v>16</v>
      </c>
      <c r="D16" s="47">
        <v>2024</v>
      </c>
      <c r="E16" s="47">
        <v>244</v>
      </c>
      <c r="F16" s="47">
        <v>29</v>
      </c>
      <c r="G16" s="69">
        <v>0.28999999999999998</v>
      </c>
      <c r="H16" s="53">
        <v>100</v>
      </c>
      <c r="I16" s="54" t="s">
        <v>449</v>
      </c>
      <c r="J16" s="70">
        <v>5</v>
      </c>
      <c r="K16" s="70">
        <v>131</v>
      </c>
      <c r="L16" s="55">
        <v>0.65</v>
      </c>
      <c r="M16" s="50">
        <f t="shared" si="0"/>
        <v>0.85427322618110513</v>
      </c>
      <c r="N16" s="56">
        <f t="shared" si="1"/>
        <v>0.55527759701771839</v>
      </c>
      <c r="O16" s="61">
        <f t="shared" si="2"/>
        <v>55.527759701771842</v>
      </c>
      <c r="P16" s="62">
        <f t="shared" si="3"/>
        <v>16.103050313513833</v>
      </c>
      <c r="Q16" s="63"/>
      <c r="R16" s="71"/>
      <c r="S16" s="48">
        <f>SUM(P16)</f>
        <v>16.103050313513833</v>
      </c>
      <c r="T16" s="100"/>
    </row>
    <row r="17" spans="1:20">
      <c r="A17" s="46" t="s">
        <v>74</v>
      </c>
      <c r="B17" s="73" t="s">
        <v>17</v>
      </c>
      <c r="C17" s="47" t="s">
        <v>16</v>
      </c>
      <c r="D17" s="47">
        <v>2024</v>
      </c>
      <c r="E17" s="47">
        <v>244</v>
      </c>
      <c r="F17" s="47">
        <v>29</v>
      </c>
      <c r="G17" s="69">
        <v>0.28999999999999998</v>
      </c>
      <c r="H17" s="53">
        <v>100</v>
      </c>
      <c r="I17" s="54" t="s">
        <v>450</v>
      </c>
      <c r="J17" s="70">
        <v>5</v>
      </c>
      <c r="K17" s="70">
        <v>113</v>
      </c>
      <c r="L17" s="55">
        <v>0.65</v>
      </c>
      <c r="M17" s="50">
        <f t="shared" si="0"/>
        <v>0.82618730008988617</v>
      </c>
      <c r="N17" s="56">
        <f t="shared" si="1"/>
        <v>0.53702174505842604</v>
      </c>
      <c r="O17" s="61">
        <f t="shared" si="2"/>
        <v>53.702174505842606</v>
      </c>
      <c r="P17" s="62">
        <f t="shared" si="3"/>
        <v>15.573630606694355</v>
      </c>
      <c r="Q17" s="63"/>
      <c r="R17" s="71"/>
      <c r="S17" s="48">
        <f>SUM(P17)</f>
        <v>15.573630606694355</v>
      </c>
      <c r="T17" s="100"/>
    </row>
    <row r="18" spans="1:20">
      <c r="A18" s="46" t="s">
        <v>245</v>
      </c>
      <c r="B18" s="73" t="s">
        <v>17</v>
      </c>
      <c r="C18" s="47" t="s">
        <v>16</v>
      </c>
      <c r="D18" s="47">
        <v>2024</v>
      </c>
      <c r="E18" s="47">
        <v>244</v>
      </c>
      <c r="F18" s="47">
        <v>29</v>
      </c>
      <c r="G18" s="69">
        <v>0.28999999999999998</v>
      </c>
      <c r="H18" s="53">
        <v>100</v>
      </c>
      <c r="I18" s="54" t="s">
        <v>451</v>
      </c>
      <c r="J18" s="70">
        <v>8</v>
      </c>
      <c r="K18" s="70">
        <v>131</v>
      </c>
      <c r="L18" s="55">
        <v>0.65</v>
      </c>
      <c r="M18" s="50">
        <f t="shared" si="0"/>
        <v>0.75396578626763755</v>
      </c>
      <c r="N18" s="56">
        <f t="shared" si="1"/>
        <v>0.49007776107396445</v>
      </c>
      <c r="O18" s="61">
        <f t="shared" si="2"/>
        <v>49.007776107396445</v>
      </c>
      <c r="P18" s="62">
        <f t="shared" si="3"/>
        <v>14.212255071144968</v>
      </c>
      <c r="Q18" s="63"/>
      <c r="R18" s="71"/>
      <c r="S18" s="48">
        <f>SUM(P18)</f>
        <v>14.212255071144968</v>
      </c>
      <c r="T18" s="100"/>
    </row>
    <row r="19" spans="1:20">
      <c r="A19" s="46" t="s">
        <v>75</v>
      </c>
      <c r="B19" s="73" t="s">
        <v>17</v>
      </c>
      <c r="C19" s="47" t="s">
        <v>16</v>
      </c>
      <c r="D19" s="47">
        <v>2024</v>
      </c>
      <c r="E19" s="47">
        <v>244</v>
      </c>
      <c r="F19" s="47">
        <v>29</v>
      </c>
      <c r="G19" s="69">
        <v>0.28999999999999998</v>
      </c>
      <c r="H19" s="53">
        <v>100</v>
      </c>
      <c r="I19" s="54" t="s">
        <v>452</v>
      </c>
      <c r="J19" s="70">
        <v>10</v>
      </c>
      <c r="K19" s="70">
        <v>131</v>
      </c>
      <c r="L19" s="55">
        <v>0.65</v>
      </c>
      <c r="M19" s="50">
        <f t="shared" si="0"/>
        <v>0.6947697433020501</v>
      </c>
      <c r="N19" s="56">
        <f t="shared" si="1"/>
        <v>0.45160033314633258</v>
      </c>
      <c r="O19" s="61">
        <f t="shared" si="2"/>
        <v>45.16003331463326</v>
      </c>
      <c r="P19" s="62">
        <f t="shared" si="3"/>
        <v>13.096409661243644</v>
      </c>
      <c r="Q19" s="63"/>
      <c r="R19" s="71"/>
      <c r="S19" s="48">
        <f>SUM(P19)</f>
        <v>13.096409661243644</v>
      </c>
      <c r="T19" s="100"/>
    </row>
    <row r="20" spans="1:20">
      <c r="A20" s="46" t="s">
        <v>348</v>
      </c>
      <c r="B20" s="73" t="s">
        <v>17</v>
      </c>
      <c r="C20" s="47" t="s">
        <v>54</v>
      </c>
      <c r="D20" s="47">
        <v>2024</v>
      </c>
      <c r="E20" s="47">
        <v>332</v>
      </c>
      <c r="F20" s="47">
        <v>38</v>
      </c>
      <c r="G20" s="52">
        <v>0.38</v>
      </c>
      <c r="H20" s="53">
        <v>100</v>
      </c>
      <c r="I20" s="54" t="s">
        <v>453</v>
      </c>
      <c r="J20" s="70">
        <v>5</v>
      </c>
      <c r="K20" s="70">
        <v>32</v>
      </c>
      <c r="L20" s="55">
        <v>0.5</v>
      </c>
      <c r="M20" s="50">
        <f t="shared" si="0"/>
        <v>0.46119659578939148</v>
      </c>
      <c r="N20" s="56">
        <f t="shared" si="1"/>
        <v>0.23059829789469574</v>
      </c>
      <c r="O20" s="61">
        <f t="shared" si="2"/>
        <v>23.059829789469575</v>
      </c>
      <c r="P20" s="62">
        <f t="shared" si="3"/>
        <v>8.7627353199984377</v>
      </c>
      <c r="Q20" s="63"/>
      <c r="R20" s="64" t="s">
        <v>51</v>
      </c>
      <c r="S20" s="48">
        <f>SUM(P20)*0.9</f>
        <v>7.8864617879985941</v>
      </c>
      <c r="T20" s="100"/>
    </row>
    <row r="21" spans="1:20">
      <c r="A21" s="46" t="s">
        <v>356</v>
      </c>
      <c r="B21" s="73" t="s">
        <v>17</v>
      </c>
      <c r="C21" s="47" t="s">
        <v>54</v>
      </c>
      <c r="D21" s="47">
        <v>2024</v>
      </c>
      <c r="E21" s="47">
        <v>332</v>
      </c>
      <c r="F21" s="47">
        <v>38</v>
      </c>
      <c r="G21" s="52">
        <v>0.38</v>
      </c>
      <c r="H21" s="53">
        <v>100</v>
      </c>
      <c r="I21" s="54" t="s">
        <v>453</v>
      </c>
      <c r="J21" s="70">
        <v>5</v>
      </c>
      <c r="K21" s="70">
        <v>32</v>
      </c>
      <c r="L21" s="55">
        <v>0.5</v>
      </c>
      <c r="M21" s="50">
        <f t="shared" si="0"/>
        <v>0.46119659578939148</v>
      </c>
      <c r="N21" s="56">
        <f t="shared" si="1"/>
        <v>0.23059829789469574</v>
      </c>
      <c r="O21" s="61">
        <f t="shared" si="2"/>
        <v>23.059829789469575</v>
      </c>
      <c r="P21" s="62">
        <f t="shared" si="3"/>
        <v>8.7627353199984377</v>
      </c>
      <c r="Q21" s="63"/>
      <c r="R21" s="64" t="s">
        <v>51</v>
      </c>
      <c r="S21" s="48">
        <f>SUM(P21)*0.9</f>
        <v>7.8864617879985941</v>
      </c>
      <c r="T21" s="100"/>
    </row>
    <row r="22" spans="1:20">
      <c r="A22" s="46" t="s">
        <v>291</v>
      </c>
      <c r="B22" s="73" t="s">
        <v>17</v>
      </c>
      <c r="C22" s="47" t="s">
        <v>54</v>
      </c>
      <c r="D22" s="47">
        <v>2023</v>
      </c>
      <c r="E22" s="47">
        <v>334</v>
      </c>
      <c r="F22" s="47">
        <v>41</v>
      </c>
      <c r="G22" s="52">
        <v>0.41</v>
      </c>
      <c r="H22" s="53">
        <v>100</v>
      </c>
      <c r="I22" s="54" t="s">
        <v>427</v>
      </c>
      <c r="J22" s="70">
        <v>27</v>
      </c>
      <c r="K22" s="70">
        <v>173</v>
      </c>
      <c r="L22" s="55">
        <v>0.5</v>
      </c>
      <c r="M22" s="50">
        <f t="shared" si="0"/>
        <v>0.46160890401636145</v>
      </c>
      <c r="N22" s="56">
        <f t="shared" si="1"/>
        <v>0.23080445200818073</v>
      </c>
      <c r="O22" s="61">
        <f t="shared" si="2"/>
        <v>23.080445200818072</v>
      </c>
      <c r="P22" s="62">
        <f t="shared" si="3"/>
        <v>9.4629825323354098</v>
      </c>
      <c r="Q22" s="63"/>
      <c r="R22" s="64" t="s">
        <v>454</v>
      </c>
      <c r="S22" s="48">
        <f>SUM(P22)*0.8</f>
        <v>7.570386025868328</v>
      </c>
      <c r="T22" s="100"/>
    </row>
    <row r="23" spans="1:20">
      <c r="A23" s="46" t="s">
        <v>382</v>
      </c>
      <c r="B23" s="73" t="s">
        <v>17</v>
      </c>
      <c r="C23" s="47" t="s">
        <v>8</v>
      </c>
      <c r="D23" s="47">
        <v>2022</v>
      </c>
      <c r="E23" s="47">
        <v>245</v>
      </c>
      <c r="F23" s="47">
        <v>42</v>
      </c>
      <c r="G23" s="69">
        <v>0.42</v>
      </c>
      <c r="H23" s="53">
        <v>100</v>
      </c>
      <c r="I23" s="54" t="s">
        <v>383</v>
      </c>
      <c r="J23" s="70">
        <v>16</v>
      </c>
      <c r="K23" s="70">
        <v>93</v>
      </c>
      <c r="L23" s="55">
        <v>0.9</v>
      </c>
      <c r="M23" s="50">
        <f t="shared" si="0"/>
        <v>0.42676629198302596</v>
      </c>
      <c r="N23" s="56">
        <f t="shared" si="1"/>
        <v>0.3840896627847234</v>
      </c>
      <c r="O23" s="61">
        <f t="shared" si="2"/>
        <v>38.408966278472342</v>
      </c>
      <c r="P23" s="62">
        <f t="shared" si="3"/>
        <v>16.131765836958383</v>
      </c>
      <c r="Q23" s="63"/>
      <c r="R23" s="64" t="s">
        <v>455</v>
      </c>
      <c r="S23" s="48">
        <f>SUM(P23)*0.4</f>
        <v>6.452706334783354</v>
      </c>
      <c r="T23" s="100"/>
    </row>
    <row r="24" spans="1:20">
      <c r="A24" s="46" t="s">
        <v>220</v>
      </c>
      <c r="B24" s="73" t="s">
        <v>17</v>
      </c>
      <c r="C24" s="47" t="s">
        <v>16</v>
      </c>
      <c r="D24" s="47">
        <v>2024</v>
      </c>
      <c r="E24" s="47">
        <v>244</v>
      </c>
      <c r="F24" s="47">
        <v>29</v>
      </c>
      <c r="G24" s="69">
        <v>0.28999999999999998</v>
      </c>
      <c r="H24" s="53">
        <v>100</v>
      </c>
      <c r="I24" s="54" t="s">
        <v>456</v>
      </c>
      <c r="J24" s="70">
        <v>5</v>
      </c>
      <c r="K24" s="70">
        <v>22</v>
      </c>
      <c r="L24" s="55">
        <v>0.65</v>
      </c>
      <c r="M24" s="50">
        <f t="shared" si="0"/>
        <v>0.32798248587385237</v>
      </c>
      <c r="N24" s="56">
        <f t="shared" si="1"/>
        <v>0.21318861581800405</v>
      </c>
      <c r="O24" s="61">
        <f t="shared" si="2"/>
        <v>21.318861581800405</v>
      </c>
      <c r="P24" s="62">
        <f t="shared" si="3"/>
        <v>6.1824698587221167</v>
      </c>
      <c r="Q24" s="63"/>
      <c r="R24" s="64" t="s">
        <v>51</v>
      </c>
      <c r="S24" s="48">
        <f>SUM(P24)*0.9</f>
        <v>5.5642228728499052</v>
      </c>
      <c r="T24" s="100"/>
    </row>
    <row r="25" spans="1:20">
      <c r="A25" s="46" t="s">
        <v>211</v>
      </c>
      <c r="B25" s="73" t="s">
        <v>17</v>
      </c>
      <c r="C25" s="47" t="s">
        <v>16</v>
      </c>
      <c r="D25" s="47">
        <v>2024</v>
      </c>
      <c r="E25" s="47">
        <v>244</v>
      </c>
      <c r="F25" s="47">
        <v>29</v>
      </c>
      <c r="G25" s="69">
        <v>0.28999999999999998</v>
      </c>
      <c r="H25" s="53">
        <v>100</v>
      </c>
      <c r="I25" s="54" t="s">
        <v>456</v>
      </c>
      <c r="J25" s="70">
        <v>5</v>
      </c>
      <c r="K25" s="70">
        <v>22</v>
      </c>
      <c r="L25" s="55">
        <v>0.65</v>
      </c>
      <c r="M25" s="50">
        <f t="shared" si="0"/>
        <v>0.32798248587385237</v>
      </c>
      <c r="N25" s="56">
        <f t="shared" si="1"/>
        <v>0.21318861581800405</v>
      </c>
      <c r="O25" s="61">
        <f t="shared" si="2"/>
        <v>21.318861581800405</v>
      </c>
      <c r="P25" s="62">
        <f t="shared" si="3"/>
        <v>6.1824698587221167</v>
      </c>
      <c r="Q25" s="63"/>
      <c r="R25" s="64" t="s">
        <v>51</v>
      </c>
      <c r="S25" s="48">
        <f>SUM(P25)*0.9</f>
        <v>5.5642228728499052</v>
      </c>
      <c r="T25" s="100"/>
    </row>
    <row r="26" spans="1:20">
      <c r="A26" s="46" t="s">
        <v>457</v>
      </c>
      <c r="B26" s="73" t="s">
        <v>17</v>
      </c>
      <c r="C26" s="47" t="s">
        <v>64</v>
      </c>
      <c r="D26" s="47">
        <v>2024</v>
      </c>
      <c r="E26" s="47">
        <v>402</v>
      </c>
      <c r="F26" s="47">
        <v>31</v>
      </c>
      <c r="G26" s="69">
        <v>0.31</v>
      </c>
      <c r="H26" s="53">
        <v>100</v>
      </c>
      <c r="I26" s="54" t="s">
        <v>458</v>
      </c>
      <c r="J26" s="70">
        <v>16</v>
      </c>
      <c r="K26" s="70">
        <v>86</v>
      </c>
      <c r="L26" s="55">
        <v>0.3</v>
      </c>
      <c r="M26" s="50">
        <f t="shared" si="0"/>
        <v>0.39874302205351014</v>
      </c>
      <c r="N26" s="56">
        <f t="shared" si="1"/>
        <v>0.11962290661605304</v>
      </c>
      <c r="O26" s="61">
        <f t="shared" si="2"/>
        <v>11.962290661605305</v>
      </c>
      <c r="P26" s="62">
        <f t="shared" si="3"/>
        <v>3.7083101050976444</v>
      </c>
      <c r="Q26" s="63"/>
      <c r="R26" s="64"/>
      <c r="S26" s="48">
        <f>SUM(P26)</f>
        <v>3.7083101050976444</v>
      </c>
      <c r="T26" s="100"/>
    </row>
    <row r="27" spans="1:20">
      <c r="A27" s="46" t="s">
        <v>390</v>
      </c>
      <c r="B27" s="73" t="s">
        <v>17</v>
      </c>
      <c r="C27" s="47" t="s">
        <v>64</v>
      </c>
      <c r="D27" s="47">
        <v>2023</v>
      </c>
      <c r="E27" s="47">
        <v>377</v>
      </c>
      <c r="F27" s="47">
        <v>30</v>
      </c>
      <c r="G27" s="69">
        <v>0.3</v>
      </c>
      <c r="H27" s="53">
        <v>100</v>
      </c>
      <c r="I27" s="54" t="s">
        <v>430</v>
      </c>
      <c r="J27" s="70">
        <v>15</v>
      </c>
      <c r="K27" s="70">
        <v>96</v>
      </c>
      <c r="L27" s="55">
        <v>0.3</v>
      </c>
      <c r="M27" s="50">
        <f t="shared" si="0"/>
        <v>0.46119659578939148</v>
      </c>
      <c r="N27" s="56">
        <f t="shared" si="1"/>
        <v>0.13835897873681743</v>
      </c>
      <c r="O27" s="61">
        <f t="shared" si="2"/>
        <v>13.835897873681743</v>
      </c>
      <c r="P27" s="62">
        <f t="shared" si="3"/>
        <v>4.1507693621045227</v>
      </c>
      <c r="Q27" s="63"/>
      <c r="R27" s="64" t="s">
        <v>454</v>
      </c>
      <c r="S27" s="48">
        <f>SUM(P27)*0.8</f>
        <v>3.3206154896836182</v>
      </c>
      <c r="T27" s="100"/>
    </row>
    <row r="28" spans="1:20">
      <c r="A28" s="46" t="s">
        <v>431</v>
      </c>
      <c r="B28" s="73" t="s">
        <v>17</v>
      </c>
      <c r="C28" s="47" t="s">
        <v>64</v>
      </c>
      <c r="D28" s="47">
        <v>2023</v>
      </c>
      <c r="E28" s="47">
        <v>377</v>
      </c>
      <c r="F28" s="47">
        <v>30</v>
      </c>
      <c r="G28" s="69">
        <v>0.3</v>
      </c>
      <c r="H28" s="53">
        <v>100</v>
      </c>
      <c r="I28" s="54" t="s">
        <v>432</v>
      </c>
      <c r="J28" s="70">
        <v>18</v>
      </c>
      <c r="K28" s="70">
        <v>96</v>
      </c>
      <c r="L28" s="55">
        <v>0.3</v>
      </c>
      <c r="M28" s="50">
        <f t="shared" si="0"/>
        <v>0.39596026606925211</v>
      </c>
      <c r="N28" s="56">
        <f t="shared" si="1"/>
        <v>0.11878807982077563</v>
      </c>
      <c r="O28" s="61">
        <f t="shared" si="2"/>
        <v>11.878807982077562</v>
      </c>
      <c r="P28" s="62">
        <f t="shared" si="3"/>
        <v>3.5636423946232685</v>
      </c>
      <c r="Q28" s="63"/>
      <c r="R28" s="64" t="s">
        <v>454</v>
      </c>
      <c r="S28" s="48">
        <f>SUM(P28)*0.8</f>
        <v>2.850913915698615</v>
      </c>
      <c r="T28" s="100"/>
    </row>
    <row r="29" spans="1:20">
      <c r="A29" s="46" t="s">
        <v>350</v>
      </c>
      <c r="B29" s="73" t="s">
        <v>17</v>
      </c>
      <c r="C29" s="47" t="s">
        <v>64</v>
      </c>
      <c r="D29" s="47">
        <v>2024</v>
      </c>
      <c r="E29" s="47">
        <v>402</v>
      </c>
      <c r="F29" s="47">
        <v>31</v>
      </c>
      <c r="G29" s="69">
        <v>0.31</v>
      </c>
      <c r="H29" s="53">
        <v>100</v>
      </c>
      <c r="I29" s="54" t="s">
        <v>459</v>
      </c>
      <c r="J29" s="70">
        <v>29</v>
      </c>
      <c r="K29" s="70">
        <v>104</v>
      </c>
      <c r="L29" s="55">
        <v>0.3</v>
      </c>
      <c r="M29" s="50">
        <f t="shared" si="0"/>
        <v>0.25922158027607217</v>
      </c>
      <c r="N29" s="56">
        <f t="shared" si="1"/>
        <v>7.7766474082821654E-2</v>
      </c>
      <c r="O29" s="61">
        <f t="shared" si="2"/>
        <v>7.7766474082821651</v>
      </c>
      <c r="P29" s="62">
        <f t="shared" si="3"/>
        <v>2.4107606965674711</v>
      </c>
      <c r="Q29" s="63"/>
      <c r="R29" s="64"/>
      <c r="S29" s="48">
        <f>SUM(P29)</f>
        <v>2.4107606965674711</v>
      </c>
      <c r="T29" s="100"/>
    </row>
    <row r="30" spans="1:20">
      <c r="A30" s="46" t="s">
        <v>358</v>
      </c>
      <c r="B30" s="73" t="s">
        <v>17</v>
      </c>
      <c r="C30" s="47" t="s">
        <v>54</v>
      </c>
      <c r="D30" s="47">
        <v>2024</v>
      </c>
      <c r="E30" s="47">
        <v>332</v>
      </c>
      <c r="F30" s="47">
        <v>38</v>
      </c>
      <c r="G30" s="52">
        <v>0.38</v>
      </c>
      <c r="H30" s="53">
        <v>100</v>
      </c>
      <c r="I30" s="54" t="s">
        <v>460</v>
      </c>
      <c r="J30" s="70">
        <v>68</v>
      </c>
      <c r="K30" s="70">
        <v>142</v>
      </c>
      <c r="L30" s="55">
        <v>0.5</v>
      </c>
      <c r="M30" s="50">
        <f t="shared" si="0"/>
        <v>0.11303134950136562</v>
      </c>
      <c r="N30" s="56">
        <f t="shared" si="1"/>
        <v>5.6515674750682809E-2</v>
      </c>
      <c r="O30" s="61">
        <f t="shared" si="2"/>
        <v>5.6515674750682807</v>
      </c>
      <c r="P30" s="62">
        <f t="shared" si="3"/>
        <v>2.1475956405259469</v>
      </c>
      <c r="Q30" s="63"/>
      <c r="R30" s="71"/>
      <c r="S30" s="48">
        <f>SUM(P30)</f>
        <v>2.1475956405259469</v>
      </c>
      <c r="T30" s="100"/>
    </row>
    <row r="31" spans="1:20">
      <c r="A31" s="46" t="s">
        <v>405</v>
      </c>
      <c r="B31" s="73" t="s">
        <v>17</v>
      </c>
      <c r="C31" s="47" t="s">
        <v>64</v>
      </c>
      <c r="D31" s="47">
        <v>2023</v>
      </c>
      <c r="E31" s="47">
        <v>377</v>
      </c>
      <c r="F31" s="47">
        <v>30</v>
      </c>
      <c r="G31" s="69">
        <v>0.3</v>
      </c>
      <c r="H31" s="53">
        <v>100</v>
      </c>
      <c r="I31" s="54" t="s">
        <v>394</v>
      </c>
      <c r="J31" s="70">
        <v>6</v>
      </c>
      <c r="K31" s="70">
        <v>26</v>
      </c>
      <c r="L31" s="55">
        <v>0.3</v>
      </c>
      <c r="M31" s="50">
        <f t="shared" si="0"/>
        <v>0.32269157954342875</v>
      </c>
      <c r="N31" s="56">
        <f t="shared" si="1"/>
        <v>9.6807473863028626E-2</v>
      </c>
      <c r="O31" s="61">
        <f t="shared" si="2"/>
        <v>9.6807473863028619</v>
      </c>
      <c r="P31" s="62">
        <f t="shared" si="3"/>
        <v>2.9042242158908587</v>
      </c>
      <c r="Q31" s="63"/>
      <c r="R31" s="64" t="s">
        <v>461</v>
      </c>
      <c r="S31" s="48">
        <f>SUM(P31)*0.72</f>
        <v>2.0910414354414182</v>
      </c>
      <c r="T31" s="100"/>
    </row>
    <row r="32" spans="1:20">
      <c r="A32" s="46" t="s">
        <v>360</v>
      </c>
      <c r="B32" s="73" t="s">
        <v>17</v>
      </c>
      <c r="C32" s="47" t="s">
        <v>54</v>
      </c>
      <c r="D32" s="47">
        <v>2023</v>
      </c>
      <c r="E32" s="47">
        <v>334</v>
      </c>
      <c r="F32" s="47">
        <v>41</v>
      </c>
      <c r="G32" s="52">
        <v>0.41</v>
      </c>
      <c r="H32" s="53">
        <v>100</v>
      </c>
      <c r="I32" s="54" t="s">
        <v>462</v>
      </c>
      <c r="J32" s="70">
        <v>70</v>
      </c>
      <c r="K32" s="70">
        <v>146</v>
      </c>
      <c r="L32" s="55">
        <v>0.5</v>
      </c>
      <c r="M32" s="50">
        <f t="shared" si="0"/>
        <v>0.11277913667911854</v>
      </c>
      <c r="N32" s="56">
        <f t="shared" si="1"/>
        <v>5.6389568339559271E-2</v>
      </c>
      <c r="O32" s="61">
        <f t="shared" si="2"/>
        <v>5.6389568339559268</v>
      </c>
      <c r="P32" s="62">
        <f t="shared" si="3"/>
        <v>2.31197230192193</v>
      </c>
      <c r="Q32" s="63"/>
      <c r="R32" s="64" t="s">
        <v>454</v>
      </c>
      <c r="S32" s="48">
        <f>SUM(P32)*0.8</f>
        <v>1.8495778415375441</v>
      </c>
      <c r="T32" s="100"/>
    </row>
    <row r="33" spans="1:20">
      <c r="A33" s="46" t="s">
        <v>401</v>
      </c>
      <c r="B33" s="73" t="s">
        <v>17</v>
      </c>
      <c r="C33" s="47" t="s">
        <v>64</v>
      </c>
      <c r="D33" s="47">
        <v>2023</v>
      </c>
      <c r="E33" s="47">
        <v>377</v>
      </c>
      <c r="F33" s="47">
        <v>30</v>
      </c>
      <c r="G33" s="69">
        <v>0.3</v>
      </c>
      <c r="H33" s="53">
        <v>100</v>
      </c>
      <c r="I33" s="54" t="s">
        <v>436</v>
      </c>
      <c r="J33" s="70">
        <v>7</v>
      </c>
      <c r="K33" s="70">
        <v>26</v>
      </c>
      <c r="L33" s="55">
        <v>0.3</v>
      </c>
      <c r="M33" s="50">
        <f t="shared" si="0"/>
        <v>0.27064673690201957</v>
      </c>
      <c r="N33" s="56">
        <f t="shared" si="1"/>
        <v>8.1194021070605873E-2</v>
      </c>
      <c r="O33" s="61">
        <f t="shared" si="2"/>
        <v>8.1194021070605871</v>
      </c>
      <c r="P33" s="62">
        <f t="shared" si="3"/>
        <v>2.4358206321181761</v>
      </c>
      <c r="Q33" s="63"/>
      <c r="R33" s="64" t="s">
        <v>461</v>
      </c>
      <c r="S33" s="48">
        <f>SUM(P33)*0.72</f>
        <v>1.7537908551250867</v>
      </c>
      <c r="T33" s="100"/>
    </row>
    <row r="34" spans="1:20">
      <c r="A34" s="46" t="s">
        <v>463</v>
      </c>
      <c r="B34" s="73" t="s">
        <v>17</v>
      </c>
      <c r="C34" s="47" t="s">
        <v>54</v>
      </c>
      <c r="D34" s="47">
        <v>2024</v>
      </c>
      <c r="E34" s="47">
        <v>332</v>
      </c>
      <c r="F34" s="47">
        <v>38</v>
      </c>
      <c r="G34" s="52">
        <v>0.38</v>
      </c>
      <c r="H34" s="53">
        <v>100</v>
      </c>
      <c r="I34" s="54" t="s">
        <v>464</v>
      </c>
      <c r="J34" s="70">
        <v>77</v>
      </c>
      <c r="K34" s="70">
        <v>142</v>
      </c>
      <c r="L34" s="55">
        <v>0.5</v>
      </c>
      <c r="M34" s="50">
        <f t="shared" si="0"/>
        <v>8.8956019021352445E-2</v>
      </c>
      <c r="N34" s="56">
        <f t="shared" si="1"/>
        <v>4.4478009510676222E-2</v>
      </c>
      <c r="O34" s="61">
        <f t="shared" si="2"/>
        <v>4.447800951067622</v>
      </c>
      <c r="P34" s="62">
        <f t="shared" si="3"/>
        <v>1.6901643614056963</v>
      </c>
      <c r="Q34" s="63"/>
      <c r="R34" s="71"/>
      <c r="S34" s="48">
        <f>SUM(P34)</f>
        <v>1.6901643614056963</v>
      </c>
      <c r="T34" s="100"/>
    </row>
    <row r="35" spans="1:20">
      <c r="A35" s="46" t="s">
        <v>325</v>
      </c>
      <c r="B35" s="73" t="s">
        <v>17</v>
      </c>
      <c r="C35" s="47" t="s">
        <v>54</v>
      </c>
      <c r="D35" s="47">
        <v>2022</v>
      </c>
      <c r="E35" s="47">
        <v>314</v>
      </c>
      <c r="F35" s="47">
        <v>37</v>
      </c>
      <c r="G35" s="52">
        <v>0.37</v>
      </c>
      <c r="H35" s="53">
        <v>100</v>
      </c>
      <c r="I35" s="54" t="s">
        <v>393</v>
      </c>
      <c r="J35" s="70">
        <v>10</v>
      </c>
      <c r="K35" s="70">
        <v>30</v>
      </c>
      <c r="L35" s="55">
        <v>0.5</v>
      </c>
      <c r="M35" s="50">
        <f t="shared" si="0"/>
        <v>0.20423743187240354</v>
      </c>
      <c r="N35" s="56">
        <f t="shared" si="1"/>
        <v>0.10211871593620177</v>
      </c>
      <c r="O35" s="61">
        <f t="shared" si="2"/>
        <v>10.211871593620177</v>
      </c>
      <c r="P35" s="62">
        <f t="shared" si="3"/>
        <v>3.7783924896394656</v>
      </c>
      <c r="Q35" s="63"/>
      <c r="R35" s="64" t="s">
        <v>465</v>
      </c>
      <c r="S35" s="48">
        <f>SUM(P35)*0.36</f>
        <v>1.3602212962702076</v>
      </c>
      <c r="T35" s="100"/>
    </row>
    <row r="36" spans="1:20">
      <c r="A36" s="51" t="s">
        <v>66</v>
      </c>
      <c r="B36" s="73" t="s">
        <v>17</v>
      </c>
      <c r="C36" s="47" t="s">
        <v>8</v>
      </c>
      <c r="D36" s="47">
        <v>2022</v>
      </c>
      <c r="E36" s="47">
        <v>245</v>
      </c>
      <c r="F36" s="47">
        <v>42</v>
      </c>
      <c r="G36" s="69">
        <v>0.42</v>
      </c>
      <c r="H36" s="53">
        <v>100</v>
      </c>
      <c r="I36" s="54" t="s">
        <v>396</v>
      </c>
      <c r="J36" s="70">
        <v>61</v>
      </c>
      <c r="K36" s="70">
        <v>102</v>
      </c>
      <c r="L36" s="55">
        <v>0.9</v>
      </c>
      <c r="M36" s="50">
        <f t="shared" si="0"/>
        <v>7.2630137498285036E-2</v>
      </c>
      <c r="N36" s="56">
        <f t="shared" si="1"/>
        <v>6.5367123748456532E-2</v>
      </c>
      <c r="O36" s="61">
        <f t="shared" si="2"/>
        <v>6.5367123748456528</v>
      </c>
      <c r="P36" s="62">
        <f t="shared" si="3"/>
        <v>2.745419197435174</v>
      </c>
      <c r="Q36" s="63"/>
      <c r="R36" s="64" t="s">
        <v>455</v>
      </c>
      <c r="S36" s="48">
        <f>SUM(P36)*0.4</f>
        <v>1.0981676789740697</v>
      </c>
      <c r="T36" s="100"/>
    </row>
    <row r="37" spans="1:20">
      <c r="A37" s="46" t="s">
        <v>466</v>
      </c>
      <c r="B37" s="73" t="s">
        <v>17</v>
      </c>
      <c r="C37" s="47" t="s">
        <v>64</v>
      </c>
      <c r="D37" s="47">
        <v>2024</v>
      </c>
      <c r="E37" s="47">
        <v>402</v>
      </c>
      <c r="F37" s="47">
        <v>31</v>
      </c>
      <c r="G37" s="69">
        <v>0.31</v>
      </c>
      <c r="H37" s="53">
        <v>100</v>
      </c>
      <c r="I37" s="54" t="s">
        <v>467</v>
      </c>
      <c r="J37" s="70">
        <v>49</v>
      </c>
      <c r="K37" s="70">
        <v>95</v>
      </c>
      <c r="L37" s="55">
        <v>0.3</v>
      </c>
      <c r="M37" s="50">
        <f t="shared" si="0"/>
        <v>9.8192126095052804E-2</v>
      </c>
      <c r="N37" s="56">
        <f t="shared" si="1"/>
        <v>2.9457637828515841E-2</v>
      </c>
      <c r="O37" s="61">
        <f t="shared" si="2"/>
        <v>2.9457637828515839</v>
      </c>
      <c r="P37" s="62">
        <f t="shared" si="3"/>
        <v>0.91318677268399095</v>
      </c>
      <c r="Q37" s="63"/>
      <c r="R37" s="64"/>
      <c r="S37" s="48">
        <f>SUM(P37)</f>
        <v>0.91318677268399095</v>
      </c>
      <c r="T37" s="100"/>
    </row>
    <row r="38" spans="1:20">
      <c r="A38" s="46" t="s">
        <v>101</v>
      </c>
      <c r="B38" s="73" t="s">
        <v>17</v>
      </c>
      <c r="C38" s="47" t="s">
        <v>8</v>
      </c>
      <c r="D38" s="47">
        <v>2022</v>
      </c>
      <c r="E38" s="47">
        <v>245</v>
      </c>
      <c r="F38" s="47">
        <v>42</v>
      </c>
      <c r="G38" s="69">
        <v>0.42</v>
      </c>
      <c r="H38" s="53">
        <v>100</v>
      </c>
      <c r="I38" s="54" t="s">
        <v>398</v>
      </c>
      <c r="J38" s="70">
        <v>67</v>
      </c>
      <c r="K38" s="70">
        <v>102</v>
      </c>
      <c r="L38" s="55">
        <v>0.9</v>
      </c>
      <c r="M38" s="50">
        <f t="shared" si="0"/>
        <v>5.9095241628427372E-2</v>
      </c>
      <c r="N38" s="56">
        <f t="shared" si="1"/>
        <v>5.3185717465584634E-2</v>
      </c>
      <c r="O38" s="61">
        <f t="shared" si="2"/>
        <v>5.3185717465584634</v>
      </c>
      <c r="P38" s="62">
        <f t="shared" si="3"/>
        <v>2.2338001335545545</v>
      </c>
      <c r="Q38" s="63"/>
      <c r="R38" s="64" t="s">
        <v>455</v>
      </c>
      <c r="S38" s="83">
        <f>SUM(P38)*0.4</f>
        <v>0.89352005342182184</v>
      </c>
      <c r="T38" s="100"/>
    </row>
    <row r="39" spans="1:20">
      <c r="A39" s="46" t="s">
        <v>321</v>
      </c>
      <c r="B39" s="73" t="s">
        <v>17</v>
      </c>
      <c r="C39" s="47" t="s">
        <v>54</v>
      </c>
      <c r="D39" s="47">
        <v>2023</v>
      </c>
      <c r="E39" s="47">
        <v>334</v>
      </c>
      <c r="F39" s="47">
        <v>41</v>
      </c>
      <c r="G39" s="52">
        <v>0.41</v>
      </c>
      <c r="H39" s="53">
        <v>100</v>
      </c>
      <c r="I39" s="54" t="s">
        <v>438</v>
      </c>
      <c r="J39" s="70">
        <v>117</v>
      </c>
      <c r="K39" s="70">
        <v>169</v>
      </c>
      <c r="L39" s="55">
        <v>0.5</v>
      </c>
      <c r="M39" s="50">
        <f t="shared" si="0"/>
        <v>5.2374055941903211E-2</v>
      </c>
      <c r="N39" s="56">
        <f t="shared" si="1"/>
        <v>2.6187027970951605E-2</v>
      </c>
      <c r="O39" s="61">
        <f t="shared" si="2"/>
        <v>2.6187027970951604</v>
      </c>
      <c r="P39" s="62">
        <f t="shared" si="3"/>
        <v>1.0736681468090157</v>
      </c>
      <c r="Q39" s="63"/>
      <c r="R39" s="64" t="s">
        <v>454</v>
      </c>
      <c r="S39" s="48">
        <f>SUM(P39)*0.8</f>
        <v>0.85893451744721261</v>
      </c>
      <c r="T39" s="100"/>
    </row>
    <row r="40" spans="1:20">
      <c r="A40" s="46" t="s">
        <v>468</v>
      </c>
      <c r="B40" s="73" t="s">
        <v>17</v>
      </c>
      <c r="C40" s="47" t="s">
        <v>64</v>
      </c>
      <c r="D40" s="47">
        <v>2024</v>
      </c>
      <c r="E40" s="47">
        <v>402</v>
      </c>
      <c r="F40" s="47">
        <v>31</v>
      </c>
      <c r="G40" s="69">
        <v>0.31</v>
      </c>
      <c r="H40" s="53">
        <v>100</v>
      </c>
      <c r="I40" s="54" t="s">
        <v>357</v>
      </c>
      <c r="J40" s="70">
        <v>52</v>
      </c>
      <c r="K40" s="70">
        <v>95</v>
      </c>
      <c r="L40" s="55">
        <v>0.3</v>
      </c>
      <c r="M40" s="50">
        <f t="shared" si="0"/>
        <v>8.7290903641457501E-2</v>
      </c>
      <c r="N40" s="56">
        <f t="shared" si="1"/>
        <v>2.618727109243725E-2</v>
      </c>
      <c r="O40" s="61">
        <f t="shared" si="2"/>
        <v>2.618727109243725</v>
      </c>
      <c r="P40" s="62">
        <f t="shared" si="3"/>
        <v>0.81180540386555478</v>
      </c>
      <c r="Q40" s="63"/>
      <c r="R40" s="64"/>
      <c r="S40" s="48">
        <f>SUM(P40)</f>
        <v>0.81180540386555478</v>
      </c>
      <c r="T40" s="100"/>
    </row>
    <row r="41" spans="1:20">
      <c r="A41" s="46" t="s">
        <v>157</v>
      </c>
      <c r="B41" s="73" t="s">
        <v>17</v>
      </c>
      <c r="C41" s="47" t="s">
        <v>8</v>
      </c>
      <c r="D41" s="47">
        <v>2022</v>
      </c>
      <c r="E41" s="47">
        <v>245</v>
      </c>
      <c r="F41" s="47">
        <v>42</v>
      </c>
      <c r="G41" s="69">
        <v>0.42</v>
      </c>
      <c r="H41" s="53">
        <v>100</v>
      </c>
      <c r="I41" s="54" t="s">
        <v>469</v>
      </c>
      <c r="J41" s="70">
        <v>73</v>
      </c>
      <c r="K41" s="70">
        <v>102</v>
      </c>
      <c r="L41" s="55">
        <v>0.9</v>
      </c>
      <c r="M41" s="50">
        <f t="shared" si="0"/>
        <v>4.8431931859828428E-2</v>
      </c>
      <c r="N41" s="56">
        <f t="shared" si="1"/>
        <v>4.3588738673845585E-2</v>
      </c>
      <c r="O41" s="61">
        <f t="shared" si="2"/>
        <v>4.3588738673845588</v>
      </c>
      <c r="P41" s="62">
        <f t="shared" si="3"/>
        <v>1.8307270243015146</v>
      </c>
      <c r="Q41" s="63"/>
      <c r="R41" s="64" t="s">
        <v>455</v>
      </c>
      <c r="S41" s="48">
        <f>SUM(P41)*0.4</f>
        <v>0.7322908097206059</v>
      </c>
      <c r="T41" s="100"/>
    </row>
    <row r="42" spans="1:20">
      <c r="A42" s="46" t="s">
        <v>109</v>
      </c>
      <c r="B42" s="73" t="s">
        <v>17</v>
      </c>
      <c r="C42" s="47" t="s">
        <v>10</v>
      </c>
      <c r="D42" s="47">
        <v>2022</v>
      </c>
      <c r="E42" s="47">
        <v>265</v>
      </c>
      <c r="F42" s="47">
        <v>25</v>
      </c>
      <c r="G42" s="69">
        <v>0.25</v>
      </c>
      <c r="H42" s="53">
        <v>100</v>
      </c>
      <c r="I42" s="54" t="s">
        <v>399</v>
      </c>
      <c r="J42" s="49">
        <v>66</v>
      </c>
      <c r="K42" s="49">
        <v>114</v>
      </c>
      <c r="L42" s="55">
        <v>0.8</v>
      </c>
      <c r="M42" s="50">
        <f t="shared" si="0"/>
        <v>7.7785834148611371E-2</v>
      </c>
      <c r="N42" s="56">
        <f t="shared" si="1"/>
        <v>6.2228667318889097E-2</v>
      </c>
      <c r="O42" s="61">
        <f t="shared" si="2"/>
        <v>6.2228667318889102</v>
      </c>
      <c r="P42" s="62">
        <f t="shared" si="3"/>
        <v>1.5557166829722275</v>
      </c>
      <c r="Q42" s="63"/>
      <c r="R42" s="64" t="s">
        <v>455</v>
      </c>
      <c r="S42" s="48">
        <f>SUM(P42)*0.4</f>
        <v>0.62228667318889108</v>
      </c>
      <c r="T42" s="100"/>
    </row>
    <row r="43" spans="1:20">
      <c r="A43" s="46" t="s">
        <v>470</v>
      </c>
      <c r="B43" s="73" t="s">
        <v>17</v>
      </c>
      <c r="C43" s="47" t="s">
        <v>64</v>
      </c>
      <c r="D43" s="47">
        <v>2024</v>
      </c>
      <c r="E43" s="47">
        <v>402</v>
      </c>
      <c r="F43" s="47">
        <v>31</v>
      </c>
      <c r="G43" s="69">
        <v>0.31</v>
      </c>
      <c r="H43" s="53">
        <v>100</v>
      </c>
      <c r="I43" s="54" t="s">
        <v>471</v>
      </c>
      <c r="J43" s="70">
        <v>63</v>
      </c>
      <c r="K43" s="70">
        <v>95</v>
      </c>
      <c r="L43" s="55">
        <v>0.3</v>
      </c>
      <c r="M43" s="50">
        <f t="shared" si="0"/>
        <v>5.7830602641131455E-2</v>
      </c>
      <c r="N43" s="56">
        <f t="shared" si="1"/>
        <v>1.7349180792339436E-2</v>
      </c>
      <c r="O43" s="61">
        <f t="shared" si="2"/>
        <v>1.7349180792339436</v>
      </c>
      <c r="P43" s="62">
        <f t="shared" si="3"/>
        <v>0.53782460456252246</v>
      </c>
      <c r="Q43" s="63"/>
      <c r="R43" s="64"/>
      <c r="S43" s="48">
        <f>SUM(P43)</f>
        <v>0.53782460456252246</v>
      </c>
      <c r="T43" s="100"/>
    </row>
    <row r="44" spans="1:20">
      <c r="A44" s="46" t="s">
        <v>59</v>
      </c>
      <c r="B44" s="73" t="s">
        <v>17</v>
      </c>
      <c r="C44" s="47" t="s">
        <v>10</v>
      </c>
      <c r="D44" s="47">
        <v>2022</v>
      </c>
      <c r="E44" s="47">
        <v>265</v>
      </c>
      <c r="F44" s="47">
        <v>25</v>
      </c>
      <c r="G44" s="69">
        <v>0.25</v>
      </c>
      <c r="H44" s="53">
        <v>100</v>
      </c>
      <c r="I44" s="54" t="s">
        <v>403</v>
      </c>
      <c r="J44" s="49">
        <v>84</v>
      </c>
      <c r="K44" s="49">
        <v>128</v>
      </c>
      <c r="L44" s="55">
        <v>0.8</v>
      </c>
      <c r="M44" s="50">
        <f t="shared" si="0"/>
        <v>5.922006533754709E-2</v>
      </c>
      <c r="N44" s="56">
        <f t="shared" si="1"/>
        <v>4.7376052270037675E-2</v>
      </c>
      <c r="O44" s="61">
        <f t="shared" si="2"/>
        <v>4.7376052270037672</v>
      </c>
      <c r="P44" s="62">
        <f t="shared" si="3"/>
        <v>1.1844013067509418</v>
      </c>
      <c r="Q44" s="63"/>
      <c r="R44" s="64" t="s">
        <v>455</v>
      </c>
      <c r="S44" s="48">
        <f>SUM(P44)*0.4</f>
        <v>0.47376052270037672</v>
      </c>
      <c r="T44" s="100"/>
    </row>
    <row r="45" spans="1:20">
      <c r="A45" s="46" t="s">
        <v>345</v>
      </c>
      <c r="B45" s="73" t="s">
        <v>17</v>
      </c>
      <c r="C45" s="47" t="s">
        <v>64</v>
      </c>
      <c r="D45" s="47">
        <v>2023</v>
      </c>
      <c r="E45" s="47">
        <v>377</v>
      </c>
      <c r="F45" s="47">
        <v>30</v>
      </c>
      <c r="G45" s="69">
        <v>0.3</v>
      </c>
      <c r="H45" s="53">
        <v>100</v>
      </c>
      <c r="I45" s="54" t="s">
        <v>407</v>
      </c>
      <c r="J45" s="70">
        <v>15</v>
      </c>
      <c r="K45" s="70">
        <v>25</v>
      </c>
      <c r="L45" s="55">
        <v>0.3</v>
      </c>
      <c r="M45" s="50">
        <f t="shared" si="0"/>
        <v>7.2123750958550129E-2</v>
      </c>
      <c r="N45" s="56">
        <f t="shared" si="1"/>
        <v>2.1637125287565038E-2</v>
      </c>
      <c r="O45" s="61">
        <f t="shared" si="2"/>
        <v>2.1637125287565038</v>
      </c>
      <c r="P45" s="62">
        <f t="shared" si="3"/>
        <v>0.64911375862695109</v>
      </c>
      <c r="Q45" s="63"/>
      <c r="R45" s="64" t="s">
        <v>461</v>
      </c>
      <c r="S45" s="48">
        <f>SUM(P45)*0.72</f>
        <v>0.46736190621140478</v>
      </c>
      <c r="T45" s="100"/>
    </row>
    <row r="46" spans="1:20">
      <c r="A46" s="46" t="s">
        <v>472</v>
      </c>
      <c r="B46" s="73" t="s">
        <v>17</v>
      </c>
      <c r="C46" s="47" t="s">
        <v>64</v>
      </c>
      <c r="D46" s="47">
        <v>2024</v>
      </c>
      <c r="E46" s="47">
        <v>402</v>
      </c>
      <c r="F46" s="47">
        <v>31</v>
      </c>
      <c r="G46" s="69">
        <v>0.31</v>
      </c>
      <c r="H46" s="53">
        <v>100</v>
      </c>
      <c r="I46" s="54" t="s">
        <v>473</v>
      </c>
      <c r="J46" s="70">
        <v>18</v>
      </c>
      <c r="K46" s="70">
        <v>22</v>
      </c>
      <c r="L46" s="55">
        <v>0.3</v>
      </c>
      <c r="M46" s="50">
        <f t="shared" si="0"/>
        <v>3.4788628258579202E-2</v>
      </c>
      <c r="N46" s="56">
        <f t="shared" si="1"/>
        <v>1.043658847757376E-2</v>
      </c>
      <c r="O46" s="61">
        <f t="shared" si="2"/>
        <v>1.0436588477573761</v>
      </c>
      <c r="P46" s="62">
        <f t="shared" si="3"/>
        <v>0.3235342428047866</v>
      </c>
      <c r="Q46" s="63"/>
      <c r="R46" s="64" t="s">
        <v>51</v>
      </c>
      <c r="S46" s="48">
        <f>SUM(P46)*0.9</f>
        <v>0.29118081852430794</v>
      </c>
      <c r="T46" s="100"/>
    </row>
    <row r="47" spans="1:20">
      <c r="A47" s="46" t="s">
        <v>474</v>
      </c>
      <c r="B47" s="73" t="s">
        <v>17</v>
      </c>
      <c r="C47" s="47" t="s">
        <v>64</v>
      </c>
      <c r="D47" s="47">
        <v>2024</v>
      </c>
      <c r="E47" s="47">
        <v>402</v>
      </c>
      <c r="F47" s="47">
        <v>31</v>
      </c>
      <c r="G47" s="69">
        <v>0.31</v>
      </c>
      <c r="H47" s="53">
        <v>100</v>
      </c>
      <c r="I47" s="54" t="s">
        <v>473</v>
      </c>
      <c r="J47" s="70">
        <v>18</v>
      </c>
      <c r="K47" s="70">
        <v>22</v>
      </c>
      <c r="L47" s="55">
        <v>0.3</v>
      </c>
      <c r="M47" s="50">
        <f t="shared" si="0"/>
        <v>3.4788628258579202E-2</v>
      </c>
      <c r="N47" s="56">
        <f t="shared" si="1"/>
        <v>1.043658847757376E-2</v>
      </c>
      <c r="O47" s="61">
        <f t="shared" si="2"/>
        <v>1.0436588477573761</v>
      </c>
      <c r="P47" s="62">
        <f t="shared" si="3"/>
        <v>0.3235342428047866</v>
      </c>
      <c r="Q47" s="63"/>
      <c r="R47" s="64" t="s">
        <v>51</v>
      </c>
      <c r="S47" s="48">
        <f>SUM(P47)*0.9</f>
        <v>0.29118081852430794</v>
      </c>
      <c r="T47" s="100"/>
    </row>
    <row r="48" spans="1:20">
      <c r="A48" s="46" t="s">
        <v>327</v>
      </c>
      <c r="B48" s="73" t="s">
        <v>17</v>
      </c>
      <c r="C48" s="47" t="s">
        <v>64</v>
      </c>
      <c r="D48" s="47">
        <v>2022</v>
      </c>
      <c r="E48" s="47">
        <v>301</v>
      </c>
      <c r="F48" s="47">
        <v>34</v>
      </c>
      <c r="G48" s="52">
        <v>0.34</v>
      </c>
      <c r="H48" s="53">
        <v>100</v>
      </c>
      <c r="I48" s="54" t="s">
        <v>407</v>
      </c>
      <c r="J48" s="70">
        <v>15</v>
      </c>
      <c r="K48" s="70">
        <v>25</v>
      </c>
      <c r="L48" s="55">
        <v>0.3</v>
      </c>
      <c r="M48" s="50">
        <f t="shared" si="0"/>
        <v>7.2123750958550129E-2</v>
      </c>
      <c r="N48" s="56">
        <f t="shared" si="1"/>
        <v>2.1637125287565038E-2</v>
      </c>
      <c r="O48" s="61">
        <f t="shared" si="2"/>
        <v>2.1637125287565038</v>
      </c>
      <c r="P48" s="62">
        <f t="shared" si="3"/>
        <v>0.73566225977721134</v>
      </c>
      <c r="Q48" s="63"/>
      <c r="R48" s="64" t="s">
        <v>465</v>
      </c>
      <c r="S48" s="48">
        <f>SUM(P48)*0.36</f>
        <v>0.26483841351979609</v>
      </c>
      <c r="T48" s="100"/>
    </row>
    <row r="49" spans="1:24">
      <c r="A49" s="46" t="s">
        <v>354</v>
      </c>
      <c r="B49" s="73" t="s">
        <v>17</v>
      </c>
      <c r="C49" s="47" t="s">
        <v>54</v>
      </c>
      <c r="D49" s="47">
        <v>2022</v>
      </c>
      <c r="E49" s="47">
        <v>314</v>
      </c>
      <c r="F49" s="47">
        <v>37</v>
      </c>
      <c r="G49" s="52">
        <v>0.37</v>
      </c>
      <c r="H49" s="53">
        <v>100</v>
      </c>
      <c r="I49" s="54" t="s">
        <v>440</v>
      </c>
      <c r="J49" s="70">
        <v>128</v>
      </c>
      <c r="K49" s="70">
        <v>157</v>
      </c>
      <c r="L49" s="55">
        <v>0.5</v>
      </c>
      <c r="M49" s="50">
        <f t="shared" si="0"/>
        <v>3.5106153546234982E-2</v>
      </c>
      <c r="N49" s="56">
        <f t="shared" si="1"/>
        <v>1.7553076773117491E-2</v>
      </c>
      <c r="O49" s="61">
        <f t="shared" si="2"/>
        <v>1.7553076773117491</v>
      </c>
      <c r="P49" s="62">
        <f t="shared" si="3"/>
        <v>0.64946384060534712</v>
      </c>
      <c r="Q49" s="63"/>
      <c r="R49" s="64" t="s">
        <v>455</v>
      </c>
      <c r="S49" s="48">
        <f>SUM(P49)*0.4</f>
        <v>0.25978553624213885</v>
      </c>
      <c r="T49" s="100"/>
    </row>
    <row r="50" spans="1:24">
      <c r="A50" s="46" t="s">
        <v>411</v>
      </c>
      <c r="B50" s="73" t="s">
        <v>17</v>
      </c>
      <c r="C50" s="47" t="s">
        <v>64</v>
      </c>
      <c r="D50" s="47">
        <v>2022</v>
      </c>
      <c r="E50" s="47">
        <v>301</v>
      </c>
      <c r="F50" s="47">
        <v>34</v>
      </c>
      <c r="G50" s="52">
        <v>0.34</v>
      </c>
      <c r="H50" s="53">
        <v>100</v>
      </c>
      <c r="I50" s="54" t="s">
        <v>412</v>
      </c>
      <c r="J50" s="70">
        <v>71</v>
      </c>
      <c r="K50" s="70">
        <v>95</v>
      </c>
      <c r="L50" s="55">
        <v>0.3</v>
      </c>
      <c r="M50" s="50">
        <f t="shared" si="0"/>
        <v>4.3632770971052524E-2</v>
      </c>
      <c r="N50" s="56">
        <f t="shared" si="1"/>
        <v>1.3089831291315758E-2</v>
      </c>
      <c r="O50" s="61">
        <f t="shared" si="2"/>
        <v>1.3089831291315757</v>
      </c>
      <c r="P50" s="62">
        <f t="shared" si="3"/>
        <v>0.44505426390473574</v>
      </c>
      <c r="Q50" s="63"/>
      <c r="R50" s="64" t="s">
        <v>455</v>
      </c>
      <c r="S50" s="48">
        <f>SUM(P50)*0.4</f>
        <v>0.17802170556189431</v>
      </c>
      <c r="T50" s="100"/>
    </row>
    <row r="51" spans="1:24">
      <c r="A51" s="46" t="s">
        <v>361</v>
      </c>
      <c r="B51" s="73" t="s">
        <v>17</v>
      </c>
      <c r="C51" s="47" t="s">
        <v>64</v>
      </c>
      <c r="D51" s="47">
        <v>2022</v>
      </c>
      <c r="E51" s="47">
        <v>301</v>
      </c>
      <c r="F51" s="47">
        <v>34</v>
      </c>
      <c r="G51" s="52">
        <v>0.34</v>
      </c>
      <c r="H51" s="53">
        <v>100</v>
      </c>
      <c r="I51" s="54" t="s">
        <v>441</v>
      </c>
      <c r="J51" s="70">
        <v>80</v>
      </c>
      <c r="K51" s="70">
        <v>95</v>
      </c>
      <c r="L51" s="55">
        <v>0.3</v>
      </c>
      <c r="M51" s="50">
        <f t="shared" si="0"/>
        <v>3.2290227540271728E-2</v>
      </c>
      <c r="N51" s="56">
        <f t="shared" si="1"/>
        <v>9.687068262081518E-3</v>
      </c>
      <c r="O51" s="61">
        <f t="shared" si="2"/>
        <v>0.96870682620815185</v>
      </c>
      <c r="P51" s="62">
        <f t="shared" si="3"/>
        <v>0.32936032091077166</v>
      </c>
      <c r="Q51" s="63"/>
      <c r="R51" s="64" t="s">
        <v>455</v>
      </c>
      <c r="S51" s="48">
        <f>SUM(P51)*0.4</f>
        <v>0.13174412836430868</v>
      </c>
      <c r="T51" s="100"/>
      <c r="U51" s="96" t="s">
        <v>368</v>
      </c>
      <c r="V51" s="96"/>
      <c r="W51" s="96"/>
      <c r="X51" s="96"/>
    </row>
    <row r="52" spans="1:24" ht="19.5" customHeight="1">
      <c r="C52" s="88"/>
      <c r="D52" s="88"/>
      <c r="E52" s="88"/>
      <c r="F52" s="88"/>
      <c r="H52" s="89"/>
      <c r="I52" s="90"/>
      <c r="J52" s="18"/>
      <c r="K52" s="18"/>
      <c r="L52" s="91"/>
      <c r="M52" s="8"/>
      <c r="N52" s="92"/>
      <c r="O52" s="2"/>
      <c r="P52" s="93"/>
      <c r="Q52" s="94"/>
      <c r="S52" s="75">
        <f>SUM(S15:S51)</f>
        <v>149.4971564865493</v>
      </c>
      <c r="X52" s="6"/>
    </row>
    <row r="53" spans="1:24" ht="15.75">
      <c r="A53" s="3"/>
      <c r="C53" s="88"/>
      <c r="D53" s="88"/>
      <c r="E53" s="88"/>
      <c r="F53" s="88"/>
      <c r="H53" s="89"/>
      <c r="I53" s="90"/>
      <c r="J53" s="18"/>
      <c r="K53" s="18"/>
      <c r="L53" s="91"/>
      <c r="M53" s="8"/>
      <c r="N53" s="92"/>
      <c r="O53" s="2"/>
      <c r="P53" s="93"/>
      <c r="Q53" s="94"/>
      <c r="R53" s="68" t="s">
        <v>121</v>
      </c>
      <c r="S53" s="75">
        <f>SUM(S52-S38)</f>
        <v>148.60363643312749</v>
      </c>
    </row>
    <row r="54" spans="1:24" ht="15.75">
      <c r="A54" s="3"/>
      <c r="C54" s="88"/>
      <c r="D54" s="88"/>
      <c r="E54" s="88"/>
      <c r="F54" s="88"/>
      <c r="H54" s="89"/>
      <c r="I54" s="90"/>
      <c r="J54" s="18"/>
      <c r="K54" s="18"/>
      <c r="L54" s="91"/>
      <c r="M54" s="8"/>
      <c r="N54" s="92"/>
      <c r="O54" s="2"/>
      <c r="P54" s="93"/>
      <c r="Q54" s="94"/>
      <c r="R54" s="68"/>
      <c r="S54" s="75"/>
    </row>
    <row r="55" spans="1:24" ht="15.75">
      <c r="A55" s="3"/>
      <c r="C55" s="88"/>
      <c r="D55" s="88"/>
      <c r="E55" s="88"/>
      <c r="F55" s="88"/>
      <c r="H55" s="89"/>
      <c r="I55" s="90"/>
      <c r="J55" s="18"/>
      <c r="K55" s="18"/>
      <c r="L55" s="91"/>
      <c r="M55" s="8"/>
      <c r="N55" s="92"/>
      <c r="O55" s="2"/>
      <c r="P55" s="93"/>
      <c r="Q55" s="94"/>
      <c r="R55" s="68"/>
      <c r="S55" s="75"/>
    </row>
    <row r="56" spans="1:24">
      <c r="A56" s="51" t="s">
        <v>53</v>
      </c>
      <c r="B56" s="73" t="s">
        <v>15</v>
      </c>
      <c r="C56" s="47" t="s">
        <v>8</v>
      </c>
      <c r="D56" s="47">
        <v>2024</v>
      </c>
      <c r="E56" s="47">
        <v>110</v>
      </c>
      <c r="F56" s="47">
        <v>22</v>
      </c>
      <c r="G56" s="69">
        <v>0.22</v>
      </c>
      <c r="H56" s="53">
        <v>100</v>
      </c>
      <c r="I56" s="54" t="s">
        <v>475</v>
      </c>
      <c r="J56" s="70">
        <v>13</v>
      </c>
      <c r="K56" s="70">
        <v>61</v>
      </c>
      <c r="L56" s="55">
        <v>0.9</v>
      </c>
      <c r="M56" s="50">
        <f>(J56/K56+0.99)^-5.67</f>
        <v>0.3504765872390444</v>
      </c>
      <c r="N56" s="56">
        <f>SUM(L56)*M56</f>
        <v>0.31542892851513998</v>
      </c>
      <c r="O56" s="61">
        <f>SUM(N56)*(H56)</f>
        <v>31.542892851513997</v>
      </c>
      <c r="P56" s="62">
        <f>SUM(O56)*G56</f>
        <v>6.9394364273330797</v>
      </c>
      <c r="Q56" s="63"/>
      <c r="R56" s="71"/>
      <c r="S56" s="48">
        <f>SUM(P56)</f>
        <v>6.9394364273330797</v>
      </c>
      <c r="T56" s="100"/>
    </row>
    <row r="57" spans="1:24">
      <c r="A57" s="46" t="s">
        <v>55</v>
      </c>
      <c r="B57" s="73" t="s">
        <v>15</v>
      </c>
      <c r="C57" s="47" t="s">
        <v>8</v>
      </c>
      <c r="D57" s="47">
        <v>2023</v>
      </c>
      <c r="E57" s="47">
        <v>142</v>
      </c>
      <c r="F57" s="47">
        <v>25</v>
      </c>
      <c r="G57" s="69">
        <v>0.25</v>
      </c>
      <c r="H57" s="53">
        <v>100</v>
      </c>
      <c r="I57" s="54" t="s">
        <v>442</v>
      </c>
      <c r="J57" s="70">
        <v>20</v>
      </c>
      <c r="K57" s="70">
        <v>70</v>
      </c>
      <c r="L57" s="55">
        <v>0.9</v>
      </c>
      <c r="M57" s="50">
        <f>(J57/K57+0.99)^-5.67</f>
        <v>0.2514074337445229</v>
      </c>
      <c r="N57" s="56">
        <f>SUM(L57)*M57</f>
        <v>0.22626669037007061</v>
      </c>
      <c r="O57" s="61">
        <f>SUM(N57)*(H57)</f>
        <v>22.626669037007062</v>
      </c>
      <c r="P57" s="62">
        <f>SUM(O57)*G57</f>
        <v>5.6566672592517655</v>
      </c>
      <c r="Q57" s="63"/>
      <c r="R57" s="64" t="s">
        <v>454</v>
      </c>
      <c r="S57" s="48">
        <f>SUM(P57)*0.8</f>
        <v>4.5253338074014122</v>
      </c>
      <c r="T57" s="101"/>
    </row>
    <row r="58" spans="1:24">
      <c r="A58" s="46" t="s">
        <v>52</v>
      </c>
      <c r="B58" s="73" t="s">
        <v>15</v>
      </c>
      <c r="C58" s="47" t="s">
        <v>8</v>
      </c>
      <c r="D58" s="47">
        <v>2023</v>
      </c>
      <c r="E58" s="47">
        <v>142</v>
      </c>
      <c r="F58" s="47">
        <v>25</v>
      </c>
      <c r="G58" s="69">
        <v>0.25</v>
      </c>
      <c r="H58" s="53">
        <v>100</v>
      </c>
      <c r="I58" s="54" t="s">
        <v>444</v>
      </c>
      <c r="J58" s="70">
        <v>44</v>
      </c>
      <c r="K58" s="70">
        <v>78</v>
      </c>
      <c r="L58" s="55">
        <v>0.9</v>
      </c>
      <c r="M58" s="50">
        <f>(J58/K58+0.99)^-5.67</f>
        <v>8.2093775903875052E-2</v>
      </c>
      <c r="N58" s="56">
        <f>SUM(L58)*M58</f>
        <v>7.3884398313487545E-2</v>
      </c>
      <c r="O58" s="61">
        <f>SUM(N58)*(H58)</f>
        <v>7.3884398313487543</v>
      </c>
      <c r="P58" s="62">
        <f>SUM(O58)*G58</f>
        <v>1.8471099578371886</v>
      </c>
      <c r="Q58" s="63"/>
      <c r="R58" s="64" t="s">
        <v>454</v>
      </c>
      <c r="S58" s="48">
        <f>SUM(P58)*0.8</f>
        <v>1.4776879662697509</v>
      </c>
      <c r="T58" s="101"/>
    </row>
    <row r="59" spans="1:24" ht="15.75">
      <c r="S59" s="75">
        <f>SUM(S56:S58)</f>
        <v>12.942458201004243</v>
      </c>
      <c r="T59" s="3"/>
    </row>
    <row r="60" spans="1:24" ht="15.75">
      <c r="R60" s="68" t="s">
        <v>121</v>
      </c>
      <c r="S60" s="75">
        <f>SUM(S59)</f>
        <v>12.942458201004243</v>
      </c>
      <c r="T60" s="3"/>
    </row>
    <row r="61" spans="1:24" ht="15.75">
      <c r="R61" s="68"/>
      <c r="S61" s="75"/>
      <c r="T61" s="3"/>
    </row>
    <row r="62" spans="1:24" ht="15.75">
      <c r="R62" s="68"/>
      <c r="S62" s="75"/>
      <c r="T62" s="3"/>
    </row>
    <row r="63" spans="1:24">
      <c r="A63" s="46" t="s">
        <v>76</v>
      </c>
      <c r="B63" s="73" t="s">
        <v>170</v>
      </c>
      <c r="C63" s="47" t="s">
        <v>8</v>
      </c>
      <c r="D63" s="47">
        <v>2023</v>
      </c>
      <c r="E63" s="47">
        <v>161</v>
      </c>
      <c r="F63" s="47">
        <v>22</v>
      </c>
      <c r="G63" s="52">
        <v>0.22</v>
      </c>
      <c r="H63" s="53">
        <v>100</v>
      </c>
      <c r="I63" s="54" t="s">
        <v>478</v>
      </c>
      <c r="J63" s="49">
        <v>5</v>
      </c>
      <c r="K63" s="49">
        <v>103</v>
      </c>
      <c r="L63" s="55">
        <v>0.9</v>
      </c>
      <c r="M63" s="50">
        <f>(J63/K63+0.99)^-5.67</f>
        <v>0.80699630806490319</v>
      </c>
      <c r="N63" s="56">
        <f>SUM(L63)*M63</f>
        <v>0.72629667725841285</v>
      </c>
      <c r="O63" s="61">
        <f>SUM(N63)*(H63)</f>
        <v>72.629667725841287</v>
      </c>
      <c r="P63" s="62">
        <f>SUM(O63)*G63</f>
        <v>15.978526899685082</v>
      </c>
      <c r="Q63" s="63"/>
      <c r="R63" s="64" t="s">
        <v>454</v>
      </c>
      <c r="S63" s="48">
        <f>SUM(P63)*0.8</f>
        <v>12.782821519748067</v>
      </c>
      <c r="T63" s="101"/>
    </row>
    <row r="64" spans="1:24">
      <c r="A64" s="46" t="s">
        <v>101</v>
      </c>
      <c r="B64" s="73" t="s">
        <v>170</v>
      </c>
      <c r="C64" s="47" t="s">
        <v>8</v>
      </c>
      <c r="D64" s="47">
        <v>2023</v>
      </c>
      <c r="E64" s="47">
        <v>161</v>
      </c>
      <c r="F64" s="47">
        <v>22</v>
      </c>
      <c r="G64" s="52">
        <v>0.22</v>
      </c>
      <c r="H64" s="53">
        <v>100</v>
      </c>
      <c r="I64" s="54" t="s">
        <v>479</v>
      </c>
      <c r="J64" s="49">
        <v>8</v>
      </c>
      <c r="K64" s="49">
        <v>105</v>
      </c>
      <c r="L64" s="55">
        <v>0.9</v>
      </c>
      <c r="M64" s="50">
        <f>(J64/K64+0.99)^-5.67</f>
        <v>0.69530714230187118</v>
      </c>
      <c r="N64" s="56">
        <f>SUM(L64)*M64</f>
        <v>0.6257764280716841</v>
      </c>
      <c r="O64" s="61">
        <f>SUM(N64)*(H64)</f>
        <v>62.577642807168409</v>
      </c>
      <c r="P64" s="62">
        <f>SUM(O64)*G64</f>
        <v>13.76708141757705</v>
      </c>
      <c r="Q64" s="63"/>
      <c r="R64" s="64" t="s">
        <v>454</v>
      </c>
      <c r="S64" s="48">
        <f>SUM(P64)*0.8</f>
        <v>11.01366513406164</v>
      </c>
      <c r="T64" s="101"/>
    </row>
    <row r="65" spans="1:24">
      <c r="A65" s="51" t="s">
        <v>127</v>
      </c>
      <c r="B65" s="73" t="s">
        <v>170</v>
      </c>
      <c r="C65" s="47" t="s">
        <v>8</v>
      </c>
      <c r="D65" s="47">
        <v>2022</v>
      </c>
      <c r="E65" s="47">
        <v>121</v>
      </c>
      <c r="F65" s="47">
        <v>22</v>
      </c>
      <c r="G65" s="52">
        <v>0.22</v>
      </c>
      <c r="H65" s="53">
        <v>100</v>
      </c>
      <c r="I65" s="54" t="s">
        <v>414</v>
      </c>
      <c r="J65" s="49">
        <v>1</v>
      </c>
      <c r="K65" s="49">
        <v>107</v>
      </c>
      <c r="L65" s="55">
        <v>0.9</v>
      </c>
      <c r="M65" s="50">
        <f>(J65/K65+0.99)^-5.67</f>
        <v>1.0037174523103014</v>
      </c>
      <c r="N65" s="56">
        <f>SUM(L65)*M65</f>
        <v>0.90334570707927131</v>
      </c>
      <c r="O65" s="61">
        <f>SUM(N65)*(H65)</f>
        <v>90.334570707927128</v>
      </c>
      <c r="P65" s="62">
        <f>SUM(O65)*G65</f>
        <v>19.873605555743968</v>
      </c>
      <c r="Q65" s="63"/>
      <c r="R65" s="64" t="s">
        <v>455</v>
      </c>
      <c r="S65" s="48">
        <f>SUM(P65)*0.4</f>
        <v>7.9494422222975878</v>
      </c>
      <c r="T65" s="101"/>
    </row>
    <row r="66" spans="1:24">
      <c r="A66" s="51" t="s">
        <v>126</v>
      </c>
      <c r="B66" s="73" t="s">
        <v>170</v>
      </c>
      <c r="C66" s="47" t="s">
        <v>8</v>
      </c>
      <c r="D66" s="47">
        <v>2023</v>
      </c>
      <c r="E66" s="47">
        <v>161</v>
      </c>
      <c r="F66" s="47">
        <v>22</v>
      </c>
      <c r="G66" s="52">
        <v>0.22</v>
      </c>
      <c r="H66" s="53">
        <v>100</v>
      </c>
      <c r="I66" s="54" t="s">
        <v>304</v>
      </c>
      <c r="J66" s="49">
        <v>4</v>
      </c>
      <c r="K66" s="49">
        <v>19</v>
      </c>
      <c r="L66" s="55">
        <v>0.9</v>
      </c>
      <c r="M66" s="50">
        <f>(J66/K66+0.99)^-5.67</f>
        <v>0.35478279425653081</v>
      </c>
      <c r="N66" s="56">
        <f>SUM(L66)*M66</f>
        <v>0.31930451483087774</v>
      </c>
      <c r="O66" s="61">
        <f>SUM(N66)*(H66)</f>
        <v>31.930451483087772</v>
      </c>
      <c r="P66" s="62">
        <f>SUM(O66)*G66</f>
        <v>7.0246993262793103</v>
      </c>
      <c r="Q66" s="63"/>
      <c r="R66" s="64" t="s">
        <v>434</v>
      </c>
      <c r="S66" s="48">
        <f>SUM(P66)*0.72</f>
        <v>5.0577835149211028</v>
      </c>
      <c r="T66" s="101"/>
    </row>
    <row r="67" spans="1:24">
      <c r="A67" s="46" t="s">
        <v>417</v>
      </c>
      <c r="B67" s="73" t="s">
        <v>170</v>
      </c>
      <c r="C67" s="47" t="s">
        <v>10</v>
      </c>
      <c r="D67" s="47">
        <v>2024</v>
      </c>
      <c r="E67" s="47">
        <v>108</v>
      </c>
      <c r="F67" s="47">
        <v>17</v>
      </c>
      <c r="G67" s="69">
        <v>0.17</v>
      </c>
      <c r="H67" s="53">
        <v>100</v>
      </c>
      <c r="I67" s="54" t="s">
        <v>476</v>
      </c>
      <c r="J67" s="49">
        <v>39</v>
      </c>
      <c r="K67" s="49">
        <v>91</v>
      </c>
      <c r="L67" s="55">
        <v>0.8</v>
      </c>
      <c r="M67" s="50">
        <f>(J67/K67+0.99)^-5.67</f>
        <v>0.13772210369895393</v>
      </c>
      <c r="N67" s="56">
        <f>SUM(L67)*M67</f>
        <v>0.11017768295916315</v>
      </c>
      <c r="O67" s="61">
        <f>SUM(N67)*(H67)</f>
        <v>11.017768295916316</v>
      </c>
      <c r="P67" s="62">
        <f>SUM(O67)*G67</f>
        <v>1.8730206103057738</v>
      </c>
      <c r="Q67" s="63"/>
      <c r="R67" s="71"/>
      <c r="S67" s="48">
        <f>SUM(P67)</f>
        <v>1.8730206103057738</v>
      </c>
      <c r="T67" s="101"/>
    </row>
    <row r="68" spans="1:24">
      <c r="A68" s="46" t="s">
        <v>179</v>
      </c>
      <c r="B68" s="73" t="s">
        <v>170</v>
      </c>
      <c r="C68" s="47" t="s">
        <v>10</v>
      </c>
      <c r="D68" s="47">
        <v>2022</v>
      </c>
      <c r="E68" s="47">
        <v>96</v>
      </c>
      <c r="F68" s="47">
        <v>18</v>
      </c>
      <c r="G68" s="69">
        <v>0.18</v>
      </c>
      <c r="H68" s="53">
        <v>100</v>
      </c>
      <c r="I68" s="54" t="s">
        <v>419</v>
      </c>
      <c r="J68" s="49">
        <v>34</v>
      </c>
      <c r="K68" s="49">
        <v>84</v>
      </c>
      <c r="L68" s="55">
        <v>0.8</v>
      </c>
      <c r="M68" s="50">
        <f>(J68/K68+0.99)^-5.67</f>
        <v>0.1515948905149696</v>
      </c>
      <c r="N68" s="56">
        <f>SUM(L68)*M68</f>
        <v>0.12127591241197569</v>
      </c>
      <c r="O68" s="61">
        <f>SUM(N68)*(H68)</f>
        <v>12.127591241197569</v>
      </c>
      <c r="P68" s="62">
        <f>SUM(O68)*G68</f>
        <v>2.1829664234155626</v>
      </c>
      <c r="Q68" s="63"/>
      <c r="R68" s="64" t="s">
        <v>455</v>
      </c>
      <c r="S68" s="48">
        <f>SUM(P68)*0.4</f>
        <v>0.87318656936622507</v>
      </c>
      <c r="T68" s="101"/>
    </row>
    <row r="69" spans="1:24">
      <c r="A69" s="46" t="s">
        <v>477</v>
      </c>
      <c r="B69" s="73" t="s">
        <v>170</v>
      </c>
      <c r="C69" s="47" t="s">
        <v>10</v>
      </c>
      <c r="D69" s="47">
        <v>2024</v>
      </c>
      <c r="E69" s="47">
        <v>108</v>
      </c>
      <c r="F69" s="47">
        <v>17</v>
      </c>
      <c r="G69" s="69">
        <v>0.17</v>
      </c>
      <c r="H69" s="53">
        <v>100</v>
      </c>
      <c r="I69" s="54" t="s">
        <v>480</v>
      </c>
      <c r="J69" s="49">
        <v>90</v>
      </c>
      <c r="K69" s="49">
        <v>91</v>
      </c>
      <c r="L69" s="55">
        <v>0.8</v>
      </c>
      <c r="M69" s="50">
        <f>(J69/K69+0.99)^-5.67</f>
        <v>2.0851565824033656E-2</v>
      </c>
      <c r="N69" s="56">
        <f>SUM(L69)*M69</f>
        <v>1.6681252659226927E-2</v>
      </c>
      <c r="O69" s="61">
        <f>SUM(N69)*(H69)</f>
        <v>1.6681252659226926</v>
      </c>
      <c r="P69" s="62">
        <f>SUM(O69)*G69</f>
        <v>0.28358129520685776</v>
      </c>
      <c r="Q69" s="63"/>
      <c r="R69" s="71"/>
      <c r="S69" s="48">
        <f>SUM(P69)</f>
        <v>0.28358129520685776</v>
      </c>
      <c r="T69" s="100"/>
    </row>
    <row r="70" spans="1:24" ht="15.75" customHeight="1">
      <c r="S70" s="75">
        <f>SUM(S63:S69)</f>
        <v>39.833500865907254</v>
      </c>
    </row>
    <row r="71" spans="1:24" ht="15.75">
      <c r="R71" s="68" t="s">
        <v>121</v>
      </c>
      <c r="S71" s="75">
        <f>SUM(S70:S70)</f>
        <v>39.833500865907254</v>
      </c>
    </row>
    <row r="72" spans="1:24" ht="15.75">
      <c r="R72" s="68"/>
      <c r="S72" s="75"/>
    </row>
    <row r="74" spans="1:24">
      <c r="A74" s="46" t="s">
        <v>245</v>
      </c>
      <c r="B74" s="73" t="s">
        <v>20</v>
      </c>
      <c r="C74" s="47" t="s">
        <v>16</v>
      </c>
      <c r="D74" s="47">
        <v>2022</v>
      </c>
      <c r="E74" s="47">
        <v>69</v>
      </c>
      <c r="F74" s="47">
        <v>12</v>
      </c>
      <c r="G74" s="69">
        <v>0.12</v>
      </c>
      <c r="H74" s="53">
        <v>100</v>
      </c>
      <c r="I74" s="54" t="s">
        <v>420</v>
      </c>
      <c r="J74" s="70">
        <v>28</v>
      </c>
      <c r="K74" s="70">
        <v>33</v>
      </c>
      <c r="L74" s="55">
        <v>0.65</v>
      </c>
      <c r="M74" s="50">
        <f t="shared" ref="M74:M75" si="4">(J74/K74+0.99)^-5.67</f>
        <v>3.166004208135588E-2</v>
      </c>
      <c r="N74" s="56">
        <f t="shared" ref="N74:N75" si="5">SUM(L74)*M74</f>
        <v>2.0579027352881321E-2</v>
      </c>
      <c r="O74" s="61">
        <f t="shared" ref="O74:O75" si="6">SUM(N74)*(H74)</f>
        <v>2.0579027352881321</v>
      </c>
      <c r="P74" s="62">
        <f t="shared" ref="P74:P75" si="7">SUM(O74)*G74</f>
        <v>0.24694832823457583</v>
      </c>
      <c r="Q74" s="63"/>
      <c r="R74" s="64" t="s">
        <v>455</v>
      </c>
      <c r="S74" s="83">
        <f>SUM(P74)*0.4</f>
        <v>9.8779331293830333E-2</v>
      </c>
      <c r="T74" s="100"/>
    </row>
    <row r="75" spans="1:24">
      <c r="A75" s="46" t="s">
        <v>294</v>
      </c>
      <c r="B75" s="73" t="s">
        <v>20</v>
      </c>
      <c r="C75" s="47" t="s">
        <v>16</v>
      </c>
      <c r="D75" s="47">
        <v>2022</v>
      </c>
      <c r="E75" s="47">
        <v>69</v>
      </c>
      <c r="F75" s="47">
        <v>12</v>
      </c>
      <c r="G75" s="69">
        <v>0.12</v>
      </c>
      <c r="H75" s="53">
        <v>100</v>
      </c>
      <c r="I75" s="54" t="s">
        <v>421</v>
      </c>
      <c r="J75" s="70">
        <v>29</v>
      </c>
      <c r="K75" s="70">
        <v>33</v>
      </c>
      <c r="L75" s="55">
        <v>0.65</v>
      </c>
      <c r="M75" s="50">
        <f t="shared" si="4"/>
        <v>2.8857237350066765E-2</v>
      </c>
      <c r="N75" s="56">
        <f t="shared" si="5"/>
        <v>1.8757204277543398E-2</v>
      </c>
      <c r="O75" s="61">
        <f t="shared" si="6"/>
        <v>1.8757204277543398</v>
      </c>
      <c r="P75" s="62">
        <f t="shared" si="7"/>
        <v>0.22508645133052077</v>
      </c>
      <c r="Q75" s="63"/>
      <c r="R75" s="64" t="s">
        <v>455</v>
      </c>
      <c r="S75" s="83">
        <f>SUM(P75)*0.4</f>
        <v>9.0034580532208308E-2</v>
      </c>
      <c r="T75" s="100"/>
      <c r="U75" s="96" t="s">
        <v>422</v>
      </c>
      <c r="V75" s="96"/>
      <c r="W75" s="96"/>
      <c r="X75" s="96"/>
    </row>
    <row r="76" spans="1:24" ht="15.75">
      <c r="S76" s="75">
        <f>SUM(S74:S75)</f>
        <v>0.18881391182603863</v>
      </c>
    </row>
    <row r="77" spans="1:24" ht="15.75">
      <c r="R77" s="68" t="s">
        <v>121</v>
      </c>
      <c r="S77" s="75">
        <v>0</v>
      </c>
    </row>
    <row r="78" spans="1:24" ht="15.75">
      <c r="S78" s="75"/>
    </row>
    <row r="80" spans="1:24" ht="15.75">
      <c r="H80" t="s">
        <v>17</v>
      </c>
      <c r="I80" s="75">
        <v>148.6036</v>
      </c>
      <c r="K80" s="97">
        <v>12</v>
      </c>
      <c r="L80" s="97">
        <v>55</v>
      </c>
      <c r="M80" s="13">
        <f>SUM(K80:L80)</f>
        <v>67</v>
      </c>
    </row>
    <row r="81" spans="8:13" ht="15.75">
      <c r="H81" t="s">
        <v>15</v>
      </c>
      <c r="I81" s="75">
        <v>12.942500000000001</v>
      </c>
      <c r="K81" s="97">
        <v>3</v>
      </c>
      <c r="L81" s="97">
        <v>5</v>
      </c>
      <c r="M81" s="13">
        <f t="shared" ref="M81:M84" si="8">SUM(K81:L81)</f>
        <v>8</v>
      </c>
    </row>
    <row r="82" spans="8:13" ht="15.75">
      <c r="H82" t="s">
        <v>20</v>
      </c>
      <c r="I82" s="75">
        <v>0</v>
      </c>
      <c r="K82" s="97">
        <v>2</v>
      </c>
      <c r="L82" s="97">
        <v>0</v>
      </c>
      <c r="M82" s="13">
        <f t="shared" si="8"/>
        <v>2</v>
      </c>
    </row>
    <row r="83" spans="8:13" ht="15.75">
      <c r="H83" t="s">
        <v>171</v>
      </c>
      <c r="I83" s="75">
        <v>39.833500000000001</v>
      </c>
      <c r="K83" s="97">
        <v>8</v>
      </c>
      <c r="L83" s="97">
        <v>15</v>
      </c>
      <c r="M83" s="13">
        <f t="shared" si="8"/>
        <v>23</v>
      </c>
    </row>
    <row r="84" spans="8:13">
      <c r="I84" s="6">
        <f>SUM(I80:I83)</f>
        <v>201.37959999999998</v>
      </c>
      <c r="K84" s="97">
        <f>SUM(K80:K83)</f>
        <v>25</v>
      </c>
      <c r="L84" s="97">
        <f>SUM(L80:L83)</f>
        <v>75</v>
      </c>
      <c r="M84" s="97">
        <f t="shared" si="8"/>
        <v>100</v>
      </c>
    </row>
    <row r="85" spans="8:13" ht="15.75">
      <c r="H85" s="11">
        <v>0.01</v>
      </c>
      <c r="I85" s="75">
        <v>2.6850000000000001</v>
      </c>
      <c r="M85" s="97"/>
    </row>
  </sheetData>
  <pageMargins left="0.31" right="0.22" top="0.24" bottom="0.21" header="0.23" footer="0.19"/>
  <pageSetup paperSize="9" scale="55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Z86"/>
  <sheetViews>
    <sheetView topLeftCell="A67" zoomScale="70" zoomScaleNormal="75" workbookViewId="0">
      <selection activeCell="T80" sqref="T80"/>
    </sheetView>
  </sheetViews>
  <sheetFormatPr defaultRowHeight="12.75"/>
  <cols>
    <col min="1" max="1" width="17.7109375" customWidth="1"/>
    <col min="2" max="2" width="5.7109375" customWidth="1"/>
    <col min="3" max="4" width="6.7109375" customWidth="1"/>
    <col min="5" max="6" width="5.28515625" customWidth="1"/>
    <col min="7" max="7" width="9.42578125" customWidth="1"/>
    <col min="8" max="8" width="9.5703125" customWidth="1"/>
    <col min="9" max="9" width="19.7109375" customWidth="1"/>
    <col min="10" max="10" width="8.28515625" customWidth="1"/>
    <col min="11" max="11" width="8.5703125" customWidth="1"/>
    <col min="12" max="12" width="6.7109375" customWidth="1"/>
    <col min="13" max="13" width="10" style="6" customWidth="1"/>
    <col min="14" max="14" width="8.140625" style="6" customWidth="1"/>
    <col min="15" max="15" width="8.5703125" style="7" customWidth="1"/>
    <col min="16" max="16" width="11.140625" style="6" customWidth="1"/>
    <col min="17" max="17" width="6.7109375" customWidth="1"/>
    <col min="18" max="18" width="21.140625" customWidth="1"/>
    <col min="19" max="19" width="19.5703125" customWidth="1"/>
    <col min="24" max="24" width="16.140625" customWidth="1"/>
  </cols>
  <sheetData>
    <row r="1" spans="1:19" ht="18">
      <c r="A1" s="1" t="s">
        <v>0</v>
      </c>
      <c r="B1" s="1"/>
      <c r="C1" s="2" t="s">
        <v>1</v>
      </c>
      <c r="G1" t="s">
        <v>2</v>
      </c>
      <c r="J1" s="3" t="s">
        <v>3</v>
      </c>
      <c r="K1" s="3"/>
      <c r="L1" s="4">
        <v>1</v>
      </c>
      <c r="M1" s="5" t="s">
        <v>4</v>
      </c>
      <c r="P1" s="8" t="s">
        <v>5</v>
      </c>
      <c r="Q1" s="9">
        <v>0.8</v>
      </c>
      <c r="S1">
        <v>0.8</v>
      </c>
    </row>
    <row r="2" spans="1:19">
      <c r="A2" s="3" t="s">
        <v>6</v>
      </c>
      <c r="B2" s="3"/>
      <c r="G2" t="s">
        <v>7</v>
      </c>
      <c r="J2" s="3"/>
      <c r="K2" s="3"/>
      <c r="L2" s="4">
        <v>0.9</v>
      </c>
      <c r="M2" s="10" t="s">
        <v>8</v>
      </c>
      <c r="P2" s="8" t="s">
        <v>9</v>
      </c>
      <c r="Q2" s="11">
        <v>0.4</v>
      </c>
      <c r="S2">
        <v>0.4</v>
      </c>
    </row>
    <row r="3" spans="1:19">
      <c r="J3" s="3"/>
      <c r="K3" s="3"/>
      <c r="L3" s="4">
        <v>0.8</v>
      </c>
      <c r="M3" s="10" t="s">
        <v>10</v>
      </c>
    </row>
    <row r="4" spans="1:19">
      <c r="J4" s="3"/>
      <c r="K4" s="3"/>
      <c r="L4" s="4">
        <v>0.5</v>
      </c>
      <c r="M4" s="5" t="s">
        <v>11</v>
      </c>
      <c r="P4" s="9" t="s">
        <v>12</v>
      </c>
      <c r="S4">
        <v>0.72</v>
      </c>
    </row>
    <row r="5" spans="1:19">
      <c r="J5" s="3"/>
      <c r="K5" s="3"/>
      <c r="L5" s="4">
        <v>0.3</v>
      </c>
      <c r="M5" s="5" t="s">
        <v>13</v>
      </c>
      <c r="P5" s="9" t="s">
        <v>14</v>
      </c>
      <c r="S5">
        <v>0.36</v>
      </c>
    </row>
    <row r="6" spans="1:19" ht="18">
      <c r="B6" s="12"/>
      <c r="C6" s="13"/>
      <c r="D6" s="6"/>
      <c r="H6" s="14"/>
      <c r="I6" s="14"/>
      <c r="J6" s="3"/>
      <c r="K6" s="3"/>
      <c r="L6" s="4">
        <v>0.65</v>
      </c>
      <c r="M6" s="10" t="s">
        <v>16</v>
      </c>
      <c r="N6" s="1" t="s">
        <v>1</v>
      </c>
      <c r="O6" s="2"/>
      <c r="P6" s="15"/>
      <c r="Q6" s="16"/>
    </row>
    <row r="7" spans="1:19" ht="18">
      <c r="B7" s="12"/>
      <c r="C7" s="13"/>
      <c r="D7" s="6"/>
      <c r="H7" s="14"/>
      <c r="I7" s="14"/>
      <c r="J7" s="3"/>
      <c r="K7" s="3"/>
      <c r="L7" s="17" t="s">
        <v>18</v>
      </c>
      <c r="M7" s="10" t="s">
        <v>19</v>
      </c>
      <c r="N7" s="1"/>
      <c r="O7" s="2"/>
      <c r="P7" s="15"/>
      <c r="Q7" s="16"/>
    </row>
    <row r="8" spans="1:19" ht="18">
      <c r="B8" s="12"/>
      <c r="C8" s="13"/>
      <c r="D8" s="6"/>
      <c r="H8" s="14"/>
      <c r="I8" s="14"/>
      <c r="J8" s="3"/>
      <c r="K8" s="3"/>
      <c r="L8" s="4">
        <v>0.8</v>
      </c>
      <c r="M8" s="10" t="s">
        <v>21</v>
      </c>
      <c r="N8" s="1"/>
      <c r="O8" s="2"/>
      <c r="P8" s="15"/>
      <c r="Q8" s="16"/>
    </row>
    <row r="9" spans="1:19" ht="18">
      <c r="H9" s="14"/>
      <c r="I9" s="14"/>
      <c r="J9" s="18"/>
      <c r="K9" s="18"/>
      <c r="L9" s="18"/>
      <c r="M9" s="1"/>
      <c r="N9" s="1"/>
      <c r="O9" s="2"/>
      <c r="P9" s="15"/>
      <c r="Q9" s="16"/>
    </row>
    <row r="10" spans="1:19">
      <c r="I10" s="6"/>
    </row>
    <row r="11" spans="1:19" ht="13.5" thickBot="1">
      <c r="G11" t="s">
        <v>22</v>
      </c>
      <c r="H11" s="14">
        <v>100</v>
      </c>
      <c r="I11" s="16"/>
      <c r="J11" s="18"/>
      <c r="K11" s="18"/>
      <c r="L11" s="18"/>
      <c r="M11" s="19"/>
      <c r="N11" s="19" t="s">
        <v>1</v>
      </c>
      <c r="O11" s="2"/>
      <c r="P11" s="15" t="s">
        <v>1</v>
      </c>
      <c r="Q11" s="16" t="s">
        <v>1</v>
      </c>
    </row>
    <row r="12" spans="1:19" ht="13.5" thickBot="1">
      <c r="A12" s="20" t="s">
        <v>23</v>
      </c>
      <c r="B12" s="21" t="s">
        <v>24</v>
      </c>
      <c r="C12" s="22" t="s">
        <v>25</v>
      </c>
      <c r="D12" s="22" t="s">
        <v>26</v>
      </c>
      <c r="E12" s="22" t="s">
        <v>27</v>
      </c>
      <c r="F12" s="22" t="s">
        <v>28</v>
      </c>
      <c r="G12" s="23" t="s">
        <v>29</v>
      </c>
      <c r="H12" s="24" t="s">
        <v>30</v>
      </c>
      <c r="I12" s="25" t="s">
        <v>31</v>
      </c>
      <c r="J12" s="26" t="s">
        <v>32</v>
      </c>
      <c r="K12" s="26" t="s">
        <v>33</v>
      </c>
      <c r="L12" s="26" t="s">
        <v>34</v>
      </c>
      <c r="M12" s="27"/>
      <c r="N12" s="28"/>
      <c r="O12" s="29"/>
      <c r="P12" s="30" t="s">
        <v>1</v>
      </c>
      <c r="Q12" s="31"/>
      <c r="R12" t="s">
        <v>35</v>
      </c>
      <c r="S12" s="31" t="s">
        <v>36</v>
      </c>
    </row>
    <row r="13" spans="1:19" ht="13.5" thickBot="1">
      <c r="A13" s="32" t="s">
        <v>37</v>
      </c>
      <c r="B13" s="33"/>
      <c r="C13" s="34"/>
      <c r="D13" s="34"/>
      <c r="E13" s="34"/>
      <c r="F13" s="34"/>
      <c r="G13" s="35" t="s">
        <v>38</v>
      </c>
      <c r="H13" s="36"/>
      <c r="I13" s="37" t="s">
        <v>25</v>
      </c>
      <c r="J13" s="38" t="s">
        <v>39</v>
      </c>
      <c r="K13" s="38" t="s">
        <v>40</v>
      </c>
      <c r="L13" s="39" t="s">
        <v>41</v>
      </c>
      <c r="M13" s="40" t="s">
        <v>42</v>
      </c>
      <c r="N13" s="41" t="s">
        <v>0</v>
      </c>
      <c r="O13" s="42" t="s">
        <v>43</v>
      </c>
      <c r="P13" s="43" t="s">
        <v>44</v>
      </c>
      <c r="Q13" s="44"/>
      <c r="S13" s="45" t="s">
        <v>172</v>
      </c>
    </row>
    <row r="15" spans="1:19">
      <c r="A15" s="46" t="s">
        <v>59</v>
      </c>
      <c r="B15" s="72" t="s">
        <v>17</v>
      </c>
      <c r="C15" s="47" t="s">
        <v>16</v>
      </c>
      <c r="D15" s="47">
        <v>2014</v>
      </c>
      <c r="E15" s="47">
        <v>144</v>
      </c>
      <c r="F15" s="47">
        <v>36</v>
      </c>
      <c r="G15" s="52">
        <v>0.36</v>
      </c>
      <c r="H15" s="53">
        <v>100</v>
      </c>
      <c r="I15" s="66" t="s">
        <v>96</v>
      </c>
      <c r="J15" s="49">
        <v>9</v>
      </c>
      <c r="K15" s="49">
        <v>100</v>
      </c>
      <c r="L15" s="55">
        <v>0.65</v>
      </c>
      <c r="M15" s="50">
        <f t="shared" ref="M15:M53" si="0">(J15/K15+0.99)^-5.67</f>
        <v>0.64637910127783704</v>
      </c>
      <c r="N15" s="56">
        <f t="shared" ref="N15:N53" si="1">SUM(L15)*M15</f>
        <v>0.42014641583059409</v>
      </c>
      <c r="O15" s="57">
        <f t="shared" ref="O15:O53" si="2">SUM(N15)*(H15)</f>
        <v>42.014641583059408</v>
      </c>
      <c r="P15" s="58">
        <f t="shared" ref="P15:P53" si="3">SUM(O15)*G15</f>
        <v>15.125270969901386</v>
      </c>
      <c r="Q15" s="59"/>
      <c r="R15" s="64" t="s">
        <v>131</v>
      </c>
      <c r="S15" s="48">
        <f>SUM(P15)*0.8</f>
        <v>12.10021677592111</v>
      </c>
    </row>
    <row r="16" spans="1:19">
      <c r="A16" s="51" t="s">
        <v>63</v>
      </c>
      <c r="B16" s="73" t="s">
        <v>17</v>
      </c>
      <c r="C16" s="47" t="s">
        <v>54</v>
      </c>
      <c r="D16" s="47">
        <v>2014</v>
      </c>
      <c r="E16" s="47">
        <v>163</v>
      </c>
      <c r="F16" s="47">
        <v>36</v>
      </c>
      <c r="G16" s="52">
        <v>0.36</v>
      </c>
      <c r="H16" s="53">
        <v>100</v>
      </c>
      <c r="I16" s="54" t="s">
        <v>97</v>
      </c>
      <c r="J16" s="49">
        <v>12</v>
      </c>
      <c r="K16" s="49">
        <v>163</v>
      </c>
      <c r="L16" s="55">
        <v>0.5</v>
      </c>
      <c r="M16" s="50">
        <f t="shared" si="0"/>
        <v>0.70489012277013274</v>
      </c>
      <c r="N16" s="56">
        <f t="shared" si="1"/>
        <v>0.35244506138506637</v>
      </c>
      <c r="O16" s="61">
        <f t="shared" si="2"/>
        <v>35.244506138506637</v>
      </c>
      <c r="P16" s="62">
        <f t="shared" si="3"/>
        <v>12.688022209862389</v>
      </c>
      <c r="Q16" s="63"/>
      <c r="R16" s="64" t="s">
        <v>131</v>
      </c>
      <c r="S16" s="48">
        <f>SUM(P16)*0.8</f>
        <v>10.150417767889913</v>
      </c>
    </row>
    <row r="17" spans="1:19">
      <c r="A17" s="51" t="s">
        <v>74</v>
      </c>
      <c r="B17" s="73" t="s">
        <v>17</v>
      </c>
      <c r="C17" s="47" t="s">
        <v>64</v>
      </c>
      <c r="D17" s="47">
        <v>2015</v>
      </c>
      <c r="E17" s="47">
        <v>92</v>
      </c>
      <c r="F17" s="47">
        <v>32</v>
      </c>
      <c r="G17" s="52">
        <v>0.32</v>
      </c>
      <c r="H17" s="53">
        <v>100</v>
      </c>
      <c r="I17" s="54" t="s">
        <v>167</v>
      </c>
      <c r="J17" s="70">
        <v>9</v>
      </c>
      <c r="K17" s="70">
        <v>92</v>
      </c>
      <c r="L17" s="55">
        <v>0.3</v>
      </c>
      <c r="M17" s="50">
        <f t="shared" si="0"/>
        <v>0.62045145713473382</v>
      </c>
      <c r="N17" s="56">
        <f t="shared" si="1"/>
        <v>0.18613543714042013</v>
      </c>
      <c r="O17" s="61">
        <f t="shared" si="2"/>
        <v>18.613543714042013</v>
      </c>
      <c r="P17" s="62">
        <f t="shared" si="3"/>
        <v>5.9563339884934443</v>
      </c>
      <c r="Q17" s="63"/>
      <c r="R17" s="64"/>
      <c r="S17" s="48">
        <f>SUM(P17)</f>
        <v>5.9563339884934443</v>
      </c>
    </row>
    <row r="18" spans="1:19">
      <c r="A18" s="51" t="s">
        <v>82</v>
      </c>
      <c r="B18" s="73" t="s">
        <v>17</v>
      </c>
      <c r="C18" s="47" t="s">
        <v>64</v>
      </c>
      <c r="D18" s="47">
        <v>2014</v>
      </c>
      <c r="E18" s="47">
        <v>100</v>
      </c>
      <c r="F18" s="47">
        <v>34</v>
      </c>
      <c r="G18" s="52">
        <v>0.34</v>
      </c>
      <c r="H18" s="53">
        <v>100</v>
      </c>
      <c r="I18" s="54" t="s">
        <v>98</v>
      </c>
      <c r="J18" s="70">
        <v>7</v>
      </c>
      <c r="K18" s="70">
        <v>100</v>
      </c>
      <c r="L18" s="55">
        <v>0.3</v>
      </c>
      <c r="M18" s="50">
        <f t="shared" si="0"/>
        <v>0.71864721015002697</v>
      </c>
      <c r="N18" s="56">
        <f t="shared" si="1"/>
        <v>0.21559416304500809</v>
      </c>
      <c r="O18" s="61">
        <f t="shared" si="2"/>
        <v>21.559416304500807</v>
      </c>
      <c r="P18" s="62">
        <f t="shared" si="3"/>
        <v>7.3302015435302748</v>
      </c>
      <c r="Q18" s="63"/>
      <c r="R18" s="64" t="s">
        <v>131</v>
      </c>
      <c r="S18" s="48">
        <f>SUM(P18)*0.8</f>
        <v>5.8641612348242198</v>
      </c>
    </row>
    <row r="19" spans="1:19">
      <c r="A19" s="51" t="s">
        <v>75</v>
      </c>
      <c r="B19" s="73" t="s">
        <v>17</v>
      </c>
      <c r="C19" s="47" t="s">
        <v>64</v>
      </c>
      <c r="D19" s="47">
        <v>2014</v>
      </c>
      <c r="E19" s="47">
        <v>100</v>
      </c>
      <c r="F19" s="47">
        <v>34</v>
      </c>
      <c r="G19" s="52">
        <v>0.34</v>
      </c>
      <c r="H19" s="53">
        <v>100</v>
      </c>
      <c r="I19" s="54" t="s">
        <v>99</v>
      </c>
      <c r="J19" s="70">
        <v>8</v>
      </c>
      <c r="K19" s="70">
        <v>100</v>
      </c>
      <c r="L19" s="55">
        <v>0.3</v>
      </c>
      <c r="M19" s="50">
        <f t="shared" si="0"/>
        <v>0.68138721494955978</v>
      </c>
      <c r="N19" s="56">
        <f t="shared" si="1"/>
        <v>0.20441616448486793</v>
      </c>
      <c r="O19" s="61">
        <f t="shared" si="2"/>
        <v>20.441616448486794</v>
      </c>
      <c r="P19" s="62">
        <f t="shared" si="3"/>
        <v>6.9501495924855101</v>
      </c>
      <c r="Q19" s="63"/>
      <c r="R19" s="64" t="s">
        <v>131</v>
      </c>
      <c r="S19" s="48">
        <f>SUM(P19)*0.8</f>
        <v>5.5601196739884085</v>
      </c>
    </row>
    <row r="20" spans="1:19">
      <c r="A20" s="51" t="s">
        <v>68</v>
      </c>
      <c r="B20" s="72" t="s">
        <v>17</v>
      </c>
      <c r="C20" s="47" t="s">
        <v>16</v>
      </c>
      <c r="D20" s="47">
        <v>2014</v>
      </c>
      <c r="E20" s="47">
        <v>144</v>
      </c>
      <c r="F20" s="47">
        <v>36</v>
      </c>
      <c r="G20" s="52">
        <v>0.36</v>
      </c>
      <c r="H20" s="53">
        <v>100</v>
      </c>
      <c r="I20" s="66" t="s">
        <v>100</v>
      </c>
      <c r="J20" s="49">
        <v>35</v>
      </c>
      <c r="K20" s="49">
        <v>100</v>
      </c>
      <c r="L20" s="55">
        <v>0.65</v>
      </c>
      <c r="M20" s="50">
        <f t="shared" si="0"/>
        <v>0.19024611343598621</v>
      </c>
      <c r="N20" s="56">
        <f t="shared" si="1"/>
        <v>0.12365997373339105</v>
      </c>
      <c r="O20" s="57">
        <f t="shared" si="2"/>
        <v>12.365997373339106</v>
      </c>
      <c r="P20" s="58">
        <f t="shared" si="3"/>
        <v>4.4517590544020775</v>
      </c>
      <c r="Q20" s="59"/>
      <c r="R20" s="64" t="s">
        <v>131</v>
      </c>
      <c r="S20" s="48">
        <f>SUM(P20)*0.8</f>
        <v>3.5614072435216624</v>
      </c>
    </row>
    <row r="21" spans="1:19">
      <c r="A21" s="51" t="s">
        <v>101</v>
      </c>
      <c r="B21" s="73" t="s">
        <v>17</v>
      </c>
      <c r="C21" s="47" t="s">
        <v>8</v>
      </c>
      <c r="D21" s="47">
        <v>2014</v>
      </c>
      <c r="E21" s="47">
        <v>192</v>
      </c>
      <c r="F21" s="47">
        <v>40</v>
      </c>
      <c r="G21" s="69">
        <v>0.4</v>
      </c>
      <c r="H21" s="53">
        <v>100</v>
      </c>
      <c r="I21" s="54" t="s">
        <v>102</v>
      </c>
      <c r="J21" s="70">
        <v>57</v>
      </c>
      <c r="K21" s="70">
        <v>121</v>
      </c>
      <c r="L21" s="55">
        <v>0.9</v>
      </c>
      <c r="M21" s="50">
        <f t="shared" si="0"/>
        <v>0.11649516864517939</v>
      </c>
      <c r="N21" s="56">
        <f t="shared" si="1"/>
        <v>0.10484565178066145</v>
      </c>
      <c r="O21" s="61">
        <f t="shared" si="2"/>
        <v>10.484565178066145</v>
      </c>
      <c r="P21" s="62">
        <f t="shared" si="3"/>
        <v>4.1938260712264581</v>
      </c>
      <c r="Q21" s="63"/>
      <c r="R21" s="64" t="s">
        <v>131</v>
      </c>
      <c r="S21" s="48">
        <f>SUM(P21)*0.8</f>
        <v>3.3550608569811669</v>
      </c>
    </row>
    <row r="22" spans="1:19">
      <c r="A22" s="46" t="s">
        <v>60</v>
      </c>
      <c r="B22" s="73" t="s">
        <v>17</v>
      </c>
      <c r="C22" s="47" t="s">
        <v>54</v>
      </c>
      <c r="D22" s="47">
        <v>2013</v>
      </c>
      <c r="E22" s="47">
        <v>178</v>
      </c>
      <c r="F22" s="47">
        <v>39</v>
      </c>
      <c r="G22" s="52">
        <v>0.39</v>
      </c>
      <c r="H22" s="53">
        <v>100</v>
      </c>
      <c r="I22" s="54" t="s">
        <v>61</v>
      </c>
      <c r="J22" s="49">
        <v>31</v>
      </c>
      <c r="K22" s="49">
        <v>169</v>
      </c>
      <c r="L22" s="55">
        <v>0.5</v>
      </c>
      <c r="M22" s="50">
        <f t="shared" si="0"/>
        <v>0.40380682108236138</v>
      </c>
      <c r="N22" s="56">
        <f t="shared" si="1"/>
        <v>0.20190341054118069</v>
      </c>
      <c r="O22" s="61">
        <f t="shared" si="2"/>
        <v>20.190341054118068</v>
      </c>
      <c r="P22" s="62">
        <f t="shared" si="3"/>
        <v>7.874233011106047</v>
      </c>
      <c r="Q22" s="63"/>
      <c r="R22" s="64" t="s">
        <v>137</v>
      </c>
      <c r="S22" s="48">
        <f>SUM(P22)*0.4</f>
        <v>3.1496932044424191</v>
      </c>
    </row>
    <row r="23" spans="1:19">
      <c r="A23" s="46" t="s">
        <v>135</v>
      </c>
      <c r="B23" s="73" t="s">
        <v>17</v>
      </c>
      <c r="C23" s="47" t="s">
        <v>64</v>
      </c>
      <c r="D23" s="47">
        <v>2015</v>
      </c>
      <c r="E23" s="47">
        <v>90</v>
      </c>
      <c r="F23" s="47">
        <v>32</v>
      </c>
      <c r="G23" s="52">
        <v>0.32</v>
      </c>
      <c r="H23" s="53">
        <v>100</v>
      </c>
      <c r="I23" s="54" t="s">
        <v>156</v>
      </c>
      <c r="J23" s="70">
        <v>21</v>
      </c>
      <c r="K23" s="70">
        <v>90</v>
      </c>
      <c r="L23" s="55">
        <v>0.3</v>
      </c>
      <c r="M23" s="50">
        <f t="shared" si="0"/>
        <v>0.31887533652535777</v>
      </c>
      <c r="N23" s="56">
        <f t="shared" si="1"/>
        <v>9.5662600957607327E-2</v>
      </c>
      <c r="O23" s="61">
        <f t="shared" si="2"/>
        <v>9.5662600957607324</v>
      </c>
      <c r="P23" s="62">
        <f t="shared" si="3"/>
        <v>3.0612032306434345</v>
      </c>
      <c r="Q23" s="63"/>
      <c r="R23" s="64"/>
      <c r="S23" s="48">
        <f>SUM(P23)</f>
        <v>3.0612032306434345</v>
      </c>
    </row>
    <row r="24" spans="1:19">
      <c r="A24" s="51" t="s">
        <v>65</v>
      </c>
      <c r="B24" s="72" t="s">
        <v>17</v>
      </c>
      <c r="C24" s="47" t="s">
        <v>8</v>
      </c>
      <c r="D24" s="47">
        <v>2015</v>
      </c>
      <c r="E24" s="47">
        <v>110</v>
      </c>
      <c r="F24" s="47">
        <v>49</v>
      </c>
      <c r="G24" s="69">
        <v>0.49</v>
      </c>
      <c r="H24" s="53">
        <v>100</v>
      </c>
      <c r="I24" s="54" t="s">
        <v>148</v>
      </c>
      <c r="J24" s="70">
        <v>47</v>
      </c>
      <c r="K24" s="70">
        <v>72</v>
      </c>
      <c r="L24" s="55">
        <v>0.9</v>
      </c>
      <c r="M24" s="50">
        <f t="shared" si="0"/>
        <v>5.99332865777348E-2</v>
      </c>
      <c r="N24" s="56">
        <f t="shared" si="1"/>
        <v>5.3939957919961319E-2</v>
      </c>
      <c r="O24" s="61">
        <f t="shared" si="2"/>
        <v>5.3939957919961321</v>
      </c>
      <c r="P24" s="62">
        <f t="shared" si="3"/>
        <v>2.6430579380781047</v>
      </c>
      <c r="Q24" s="63"/>
      <c r="R24" s="71"/>
      <c r="S24" s="48">
        <f>SUM(P24)</f>
        <v>2.6430579380781047</v>
      </c>
    </row>
    <row r="25" spans="1:19">
      <c r="A25" s="51" t="s">
        <v>67</v>
      </c>
      <c r="B25" s="73" t="s">
        <v>17</v>
      </c>
      <c r="C25" s="47" t="s">
        <v>54</v>
      </c>
      <c r="D25" s="47">
        <v>2014</v>
      </c>
      <c r="E25" s="47">
        <v>134</v>
      </c>
      <c r="F25" s="47">
        <v>36</v>
      </c>
      <c r="G25" s="52">
        <v>0.36</v>
      </c>
      <c r="H25" s="53">
        <v>100</v>
      </c>
      <c r="I25" s="54" t="s">
        <v>103</v>
      </c>
      <c r="J25" s="49">
        <v>51</v>
      </c>
      <c r="K25" s="49">
        <v>134</v>
      </c>
      <c r="L25" s="55">
        <v>0.5</v>
      </c>
      <c r="M25" s="50">
        <f t="shared" si="0"/>
        <v>0.16738692771835434</v>
      </c>
      <c r="N25" s="56">
        <f t="shared" si="1"/>
        <v>8.369346385917717E-2</v>
      </c>
      <c r="O25" s="61">
        <f t="shared" si="2"/>
        <v>8.3693463859177175</v>
      </c>
      <c r="P25" s="62">
        <f t="shared" si="3"/>
        <v>3.0129646989303782</v>
      </c>
      <c r="Q25" s="63"/>
      <c r="R25" s="64" t="s">
        <v>131</v>
      </c>
      <c r="S25" s="48">
        <f>SUM(P25)*0.8</f>
        <v>2.4103717591443026</v>
      </c>
    </row>
    <row r="26" spans="1:19">
      <c r="A26" s="51" t="s">
        <v>79</v>
      </c>
      <c r="B26" s="73" t="s">
        <v>17</v>
      </c>
      <c r="C26" s="47" t="s">
        <v>54</v>
      </c>
      <c r="D26" s="47">
        <v>2015</v>
      </c>
      <c r="E26" s="47">
        <v>162</v>
      </c>
      <c r="F26" s="47">
        <v>40</v>
      </c>
      <c r="G26" s="52">
        <v>0.4</v>
      </c>
      <c r="H26" s="53">
        <v>100</v>
      </c>
      <c r="I26" s="54" t="s">
        <v>150</v>
      </c>
      <c r="J26" s="49">
        <v>79</v>
      </c>
      <c r="K26" s="49">
        <v>166</v>
      </c>
      <c r="L26" s="55">
        <v>0.5</v>
      </c>
      <c r="M26" s="50">
        <f t="shared" si="0"/>
        <v>0.11433581534127667</v>
      </c>
      <c r="N26" s="56">
        <f t="shared" si="1"/>
        <v>5.7167907670638334E-2</v>
      </c>
      <c r="O26" s="61">
        <f t="shared" si="2"/>
        <v>5.7167907670638334</v>
      </c>
      <c r="P26" s="62">
        <f t="shared" si="3"/>
        <v>2.2867163068255336</v>
      </c>
      <c r="Q26" s="63"/>
      <c r="R26" s="71"/>
      <c r="S26" s="48">
        <f>SUM(P26)</f>
        <v>2.2867163068255336</v>
      </c>
    </row>
    <row r="27" spans="1:19">
      <c r="A27" s="51" t="s">
        <v>66</v>
      </c>
      <c r="B27" s="72" t="s">
        <v>17</v>
      </c>
      <c r="C27" s="47" t="s">
        <v>8</v>
      </c>
      <c r="D27" s="47">
        <v>2015</v>
      </c>
      <c r="E27" s="47">
        <v>220</v>
      </c>
      <c r="F27" s="47">
        <v>49</v>
      </c>
      <c r="G27" s="69">
        <v>0.49</v>
      </c>
      <c r="H27" s="53">
        <v>100</v>
      </c>
      <c r="I27" s="54" t="s">
        <v>149</v>
      </c>
      <c r="J27" s="70">
        <v>78</v>
      </c>
      <c r="K27" s="70">
        <v>112</v>
      </c>
      <c r="L27" s="55">
        <v>0.9</v>
      </c>
      <c r="M27" s="50">
        <f t="shared" si="0"/>
        <v>5.165254390843739E-2</v>
      </c>
      <c r="N27" s="56">
        <f t="shared" si="1"/>
        <v>4.648728951759365E-2</v>
      </c>
      <c r="O27" s="61">
        <f t="shared" si="2"/>
        <v>4.6487289517593648</v>
      </c>
      <c r="P27" s="62">
        <f t="shared" si="3"/>
        <v>2.2778771863620886</v>
      </c>
      <c r="Q27" s="63"/>
      <c r="R27" s="71"/>
      <c r="S27" s="48">
        <f>SUM(P27)</f>
        <v>2.2778771863620886</v>
      </c>
    </row>
    <row r="28" spans="1:19">
      <c r="A28" s="51" t="s">
        <v>79</v>
      </c>
      <c r="B28" s="73" t="s">
        <v>17</v>
      </c>
      <c r="C28" s="47" t="s">
        <v>64</v>
      </c>
      <c r="D28" s="47">
        <v>2014</v>
      </c>
      <c r="E28" s="47">
        <v>111</v>
      </c>
      <c r="F28" s="47">
        <v>34</v>
      </c>
      <c r="G28" s="52">
        <v>0.34</v>
      </c>
      <c r="H28" s="53">
        <v>100</v>
      </c>
      <c r="I28" s="54" t="s">
        <v>104</v>
      </c>
      <c r="J28" s="70">
        <v>30</v>
      </c>
      <c r="K28" s="70">
        <v>111</v>
      </c>
      <c r="L28" s="55">
        <v>0.3</v>
      </c>
      <c r="M28" s="50">
        <f t="shared" si="0"/>
        <v>0.26938342469106424</v>
      </c>
      <c r="N28" s="56">
        <f t="shared" si="1"/>
        <v>8.0815027407319273E-2</v>
      </c>
      <c r="O28" s="61">
        <f t="shared" si="2"/>
        <v>8.0815027407319278</v>
      </c>
      <c r="P28" s="62">
        <f t="shared" si="3"/>
        <v>2.7477109318488555</v>
      </c>
      <c r="Q28" s="63"/>
      <c r="R28" s="64" t="s">
        <v>131</v>
      </c>
      <c r="S28" s="48">
        <f>SUM(P28)*0.8</f>
        <v>2.1981687454790846</v>
      </c>
    </row>
    <row r="29" spans="1:19">
      <c r="A29" s="46" t="s">
        <v>157</v>
      </c>
      <c r="B29" s="73" t="s">
        <v>17</v>
      </c>
      <c r="C29" s="47" t="s">
        <v>64</v>
      </c>
      <c r="D29" s="47">
        <v>2015</v>
      </c>
      <c r="E29" s="47">
        <v>90</v>
      </c>
      <c r="F29" s="47">
        <v>32</v>
      </c>
      <c r="G29" s="52">
        <v>0.32</v>
      </c>
      <c r="H29" s="53">
        <v>100</v>
      </c>
      <c r="I29" s="54" t="s">
        <v>160</v>
      </c>
      <c r="J29" s="70">
        <v>35</v>
      </c>
      <c r="K29" s="70">
        <v>90</v>
      </c>
      <c r="L29" s="55">
        <v>0.3</v>
      </c>
      <c r="M29" s="50">
        <f t="shared" si="0"/>
        <v>0.16175921379148356</v>
      </c>
      <c r="N29" s="56">
        <f t="shared" si="1"/>
        <v>4.8527764137445063E-2</v>
      </c>
      <c r="O29" s="61">
        <f t="shared" si="2"/>
        <v>4.8527764137445066</v>
      </c>
      <c r="P29" s="62">
        <f t="shared" si="3"/>
        <v>1.5528884523982422</v>
      </c>
      <c r="Q29" s="63"/>
      <c r="R29" s="64"/>
      <c r="S29" s="48">
        <f>SUM(P29)</f>
        <v>1.5528884523982422</v>
      </c>
    </row>
    <row r="30" spans="1:19">
      <c r="A30" s="51" t="s">
        <v>77</v>
      </c>
      <c r="B30" s="73" t="s">
        <v>17</v>
      </c>
      <c r="C30" s="47" t="s">
        <v>64</v>
      </c>
      <c r="D30" s="47">
        <v>2014</v>
      </c>
      <c r="E30" s="47">
        <v>102</v>
      </c>
      <c r="F30" s="47">
        <v>34</v>
      </c>
      <c r="G30" s="52">
        <v>0.34</v>
      </c>
      <c r="H30" s="53">
        <v>100</v>
      </c>
      <c r="I30" s="54" t="s">
        <v>105</v>
      </c>
      <c r="J30" s="70">
        <v>38</v>
      </c>
      <c r="K30" s="70">
        <v>102</v>
      </c>
      <c r="L30" s="55">
        <v>0.3</v>
      </c>
      <c r="M30" s="50">
        <f t="shared" si="0"/>
        <v>0.17307063664823455</v>
      </c>
      <c r="N30" s="56">
        <f t="shared" si="1"/>
        <v>5.1921190994470366E-2</v>
      </c>
      <c r="O30" s="61">
        <f t="shared" si="2"/>
        <v>5.1921190994470363</v>
      </c>
      <c r="P30" s="62">
        <f t="shared" si="3"/>
        <v>1.7653204938119924</v>
      </c>
      <c r="Q30" s="63"/>
      <c r="R30" s="64" t="s">
        <v>131</v>
      </c>
      <c r="S30" s="48">
        <f>SUM(P30)*0.8</f>
        <v>1.4122563950495941</v>
      </c>
    </row>
    <row r="31" spans="1:19">
      <c r="A31" s="51" t="s">
        <v>86</v>
      </c>
      <c r="B31" s="73" t="s">
        <v>17</v>
      </c>
      <c r="C31" s="47" t="s">
        <v>54</v>
      </c>
      <c r="D31" s="47">
        <v>2015</v>
      </c>
      <c r="E31" s="47">
        <v>162</v>
      </c>
      <c r="F31" s="47">
        <v>40</v>
      </c>
      <c r="G31" s="52">
        <v>0.4</v>
      </c>
      <c r="H31" s="53">
        <v>100</v>
      </c>
      <c r="I31" s="54" t="s">
        <v>151</v>
      </c>
      <c r="J31" s="49">
        <v>101</v>
      </c>
      <c r="K31" s="49">
        <v>166</v>
      </c>
      <c r="L31" s="55">
        <v>0.5</v>
      </c>
      <c r="M31" s="50">
        <f t="shared" si="0"/>
        <v>6.9992484461694496E-2</v>
      </c>
      <c r="N31" s="56">
        <f t="shared" si="1"/>
        <v>3.4996242230847248E-2</v>
      </c>
      <c r="O31" s="61">
        <f t="shared" si="2"/>
        <v>3.4996242230847248</v>
      </c>
      <c r="P31" s="62">
        <f t="shared" si="3"/>
        <v>1.3998496892338901</v>
      </c>
      <c r="Q31" s="63"/>
      <c r="R31" s="71"/>
      <c r="S31" s="48">
        <f>SUM(P31)</f>
        <v>1.3998496892338901</v>
      </c>
    </row>
    <row r="32" spans="1:19">
      <c r="A32" s="51" t="s">
        <v>106</v>
      </c>
      <c r="B32" s="72" t="s">
        <v>17</v>
      </c>
      <c r="C32" s="47" t="s">
        <v>16</v>
      </c>
      <c r="D32" s="47">
        <v>2014</v>
      </c>
      <c r="E32" s="47">
        <v>144</v>
      </c>
      <c r="F32" s="47">
        <v>36</v>
      </c>
      <c r="G32" s="52">
        <v>0.36</v>
      </c>
      <c r="H32" s="53">
        <v>100</v>
      </c>
      <c r="I32" s="66" t="s">
        <v>107</v>
      </c>
      <c r="J32" s="49">
        <v>60</v>
      </c>
      <c r="K32" s="49">
        <v>100</v>
      </c>
      <c r="L32" s="55">
        <v>0.65</v>
      </c>
      <c r="M32" s="50">
        <f t="shared" si="0"/>
        <v>7.2123750958550129E-2</v>
      </c>
      <c r="N32" s="56">
        <f t="shared" si="1"/>
        <v>4.6880438123057588E-2</v>
      </c>
      <c r="O32" s="57">
        <f t="shared" si="2"/>
        <v>4.6880438123057591</v>
      </c>
      <c r="P32" s="58">
        <f t="shared" si="3"/>
        <v>1.6876957724300732</v>
      </c>
      <c r="Q32" s="59"/>
      <c r="R32" s="64" t="s">
        <v>131</v>
      </c>
      <c r="S32" s="48">
        <f>SUM(P32)*0.8</f>
        <v>1.3501566179440587</v>
      </c>
    </row>
    <row r="33" spans="1:26">
      <c r="A33" s="51" t="s">
        <v>78</v>
      </c>
      <c r="B33" s="73" t="s">
        <v>17</v>
      </c>
      <c r="C33" s="47" t="s">
        <v>64</v>
      </c>
      <c r="D33" s="47">
        <v>2014</v>
      </c>
      <c r="E33" s="47">
        <v>111</v>
      </c>
      <c r="F33" s="47">
        <v>34</v>
      </c>
      <c r="G33" s="52">
        <v>0.34</v>
      </c>
      <c r="H33" s="53">
        <v>100</v>
      </c>
      <c r="I33" s="54" t="s">
        <v>108</v>
      </c>
      <c r="J33" s="70">
        <v>11</v>
      </c>
      <c r="K33" s="70">
        <v>29</v>
      </c>
      <c r="L33" s="55">
        <v>0.3</v>
      </c>
      <c r="M33" s="50">
        <f t="shared" si="0"/>
        <v>0.16828069168630799</v>
      </c>
      <c r="N33" s="56">
        <f t="shared" si="1"/>
        <v>5.0484207505892394E-2</v>
      </c>
      <c r="O33" s="61">
        <f t="shared" si="2"/>
        <v>5.0484207505892398</v>
      </c>
      <c r="P33" s="62">
        <f t="shared" si="3"/>
        <v>1.7164630552003417</v>
      </c>
      <c r="Q33" s="63"/>
      <c r="R33" s="64" t="s">
        <v>147</v>
      </c>
      <c r="S33" s="48">
        <f>SUM(P33)*0.72</f>
        <v>1.235853399744246</v>
      </c>
    </row>
    <row r="34" spans="1:26">
      <c r="A34" s="46" t="s">
        <v>166</v>
      </c>
      <c r="B34" s="73" t="s">
        <v>17</v>
      </c>
      <c r="C34" s="47" t="s">
        <v>64</v>
      </c>
      <c r="D34" s="47">
        <v>2015</v>
      </c>
      <c r="E34" s="47">
        <v>92</v>
      </c>
      <c r="F34" s="47">
        <v>32</v>
      </c>
      <c r="G34" s="52">
        <v>0.32</v>
      </c>
      <c r="H34" s="53">
        <v>100</v>
      </c>
      <c r="I34" s="54" t="s">
        <v>168</v>
      </c>
      <c r="J34" s="70">
        <v>42</v>
      </c>
      <c r="K34" s="70">
        <v>92</v>
      </c>
      <c r="L34" s="55">
        <v>0.3</v>
      </c>
      <c r="M34" s="50">
        <f t="shared" si="0"/>
        <v>0.12329840237006127</v>
      </c>
      <c r="N34" s="56">
        <f t="shared" si="1"/>
        <v>3.6989520711018381E-2</v>
      </c>
      <c r="O34" s="61">
        <f t="shared" si="2"/>
        <v>3.698952071101838</v>
      </c>
      <c r="P34" s="62">
        <f t="shared" si="3"/>
        <v>1.1836646627525882</v>
      </c>
      <c r="Q34" s="63"/>
      <c r="R34" s="64"/>
      <c r="S34" s="48">
        <f>SUM(P34)</f>
        <v>1.1836646627525882</v>
      </c>
    </row>
    <row r="35" spans="1:26">
      <c r="A35" s="51" t="s">
        <v>109</v>
      </c>
      <c r="B35" s="72" t="s">
        <v>17</v>
      </c>
      <c r="C35" s="47" t="s">
        <v>16</v>
      </c>
      <c r="D35" s="47">
        <v>2014</v>
      </c>
      <c r="E35" s="47">
        <v>123</v>
      </c>
      <c r="F35" s="47">
        <v>36</v>
      </c>
      <c r="G35" s="52">
        <v>0.36</v>
      </c>
      <c r="H35" s="53">
        <v>100</v>
      </c>
      <c r="I35" s="66" t="s">
        <v>110</v>
      </c>
      <c r="J35" s="49">
        <v>66</v>
      </c>
      <c r="K35" s="49">
        <v>97</v>
      </c>
      <c r="L35" s="55">
        <v>0.65</v>
      </c>
      <c r="M35" s="50">
        <f t="shared" si="0"/>
        <v>5.4524241641652059E-2</v>
      </c>
      <c r="N35" s="56">
        <f t="shared" si="1"/>
        <v>3.5440757067073843E-2</v>
      </c>
      <c r="O35" s="57">
        <f t="shared" si="2"/>
        <v>3.5440757067073845</v>
      </c>
      <c r="P35" s="58">
        <f t="shared" si="3"/>
        <v>1.2758672544146583</v>
      </c>
      <c r="Q35" s="59"/>
      <c r="R35" s="64" t="s">
        <v>131</v>
      </c>
      <c r="S35" s="48">
        <f>SUM(P35)*0.8</f>
        <v>1.0206938035317268</v>
      </c>
    </row>
    <row r="36" spans="1:26">
      <c r="A36" s="51" t="s">
        <v>111</v>
      </c>
      <c r="B36" s="73" t="s">
        <v>17</v>
      </c>
      <c r="C36" s="47" t="s">
        <v>8</v>
      </c>
      <c r="D36" s="47">
        <v>2014</v>
      </c>
      <c r="E36" s="47">
        <v>162</v>
      </c>
      <c r="F36" s="47">
        <v>40</v>
      </c>
      <c r="G36" s="69">
        <v>0.4</v>
      </c>
      <c r="H36" s="53">
        <v>100</v>
      </c>
      <c r="I36" s="54" t="s">
        <v>112</v>
      </c>
      <c r="J36" s="70">
        <v>78</v>
      </c>
      <c r="K36" s="70">
        <v>95</v>
      </c>
      <c r="L36" s="55">
        <v>0.9</v>
      </c>
      <c r="M36" s="50">
        <f t="shared" si="0"/>
        <v>3.4477107550721336E-2</v>
      </c>
      <c r="N36" s="56">
        <f t="shared" si="1"/>
        <v>3.1029396795649204E-2</v>
      </c>
      <c r="O36" s="61">
        <f t="shared" si="2"/>
        <v>3.1029396795649204</v>
      </c>
      <c r="P36" s="62">
        <f t="shared" si="3"/>
        <v>1.2411758718259682</v>
      </c>
      <c r="Q36" s="63"/>
      <c r="R36" s="64" t="s">
        <v>131</v>
      </c>
      <c r="S36" s="48">
        <f>SUM(P36)*0.8</f>
        <v>0.99294069746077462</v>
      </c>
    </row>
    <row r="37" spans="1:26">
      <c r="A37" s="51" t="s">
        <v>76</v>
      </c>
      <c r="B37" s="73" t="s">
        <v>17</v>
      </c>
      <c r="C37" s="47" t="s">
        <v>54</v>
      </c>
      <c r="D37" s="47">
        <v>2014</v>
      </c>
      <c r="E37" s="47">
        <v>163</v>
      </c>
      <c r="F37" s="47">
        <v>36</v>
      </c>
      <c r="G37" s="52">
        <v>0.36</v>
      </c>
      <c r="H37" s="53">
        <v>100</v>
      </c>
      <c r="I37" s="54" t="s">
        <v>113</v>
      </c>
      <c r="J37" s="49">
        <v>105</v>
      </c>
      <c r="K37" s="49">
        <v>163</v>
      </c>
      <c r="L37" s="55">
        <v>0.5</v>
      </c>
      <c r="M37" s="50">
        <f t="shared" si="0"/>
        <v>6.1745029898028901E-2</v>
      </c>
      <c r="N37" s="56">
        <f t="shared" si="1"/>
        <v>3.0872514949014451E-2</v>
      </c>
      <c r="O37" s="61">
        <f t="shared" si="2"/>
        <v>3.0872514949014449</v>
      </c>
      <c r="P37" s="62">
        <f t="shared" si="3"/>
        <v>1.1114105381645201</v>
      </c>
      <c r="Q37" s="63"/>
      <c r="R37" s="64" t="s">
        <v>131</v>
      </c>
      <c r="S37" s="48">
        <f>SUM(P37)*0.8</f>
        <v>0.88912843053161605</v>
      </c>
    </row>
    <row r="38" spans="1:26">
      <c r="A38" s="51" t="s">
        <v>87</v>
      </c>
      <c r="B38" s="72" t="s">
        <v>17</v>
      </c>
      <c r="C38" s="47" t="s">
        <v>16</v>
      </c>
      <c r="D38" s="47">
        <v>2014</v>
      </c>
      <c r="E38" s="47">
        <v>144</v>
      </c>
      <c r="F38" s="47">
        <v>36</v>
      </c>
      <c r="G38" s="52">
        <v>0.36</v>
      </c>
      <c r="H38" s="53">
        <v>100</v>
      </c>
      <c r="I38" s="66" t="s">
        <v>114</v>
      </c>
      <c r="J38" s="49">
        <v>79</v>
      </c>
      <c r="K38" s="49">
        <v>108</v>
      </c>
      <c r="L38" s="55">
        <v>0.65</v>
      </c>
      <c r="M38" s="50">
        <f t="shared" si="0"/>
        <v>4.5965675404947587E-2</v>
      </c>
      <c r="N38" s="56">
        <f t="shared" si="1"/>
        <v>2.9877689013215931E-2</v>
      </c>
      <c r="O38" s="57">
        <f t="shared" si="2"/>
        <v>2.9877689013215929</v>
      </c>
      <c r="P38" s="58">
        <f t="shared" si="3"/>
        <v>1.0755968044757733</v>
      </c>
      <c r="Q38" s="59"/>
      <c r="R38" s="64" t="s">
        <v>131</v>
      </c>
      <c r="S38" s="48">
        <f>SUM(P38)*0.8</f>
        <v>0.86047744358061873</v>
      </c>
    </row>
    <row r="39" spans="1:26">
      <c r="A39" s="51" t="s">
        <v>62</v>
      </c>
      <c r="B39" s="73" t="s">
        <v>17</v>
      </c>
      <c r="C39" s="47" t="s">
        <v>8</v>
      </c>
      <c r="D39" s="47">
        <v>2014</v>
      </c>
      <c r="E39" s="47">
        <v>192</v>
      </c>
      <c r="F39" s="47">
        <v>40</v>
      </c>
      <c r="G39" s="69">
        <v>0.4</v>
      </c>
      <c r="H39" s="53">
        <v>100</v>
      </c>
      <c r="I39" s="66" t="s">
        <v>115</v>
      </c>
      <c r="J39" s="49">
        <v>25</v>
      </c>
      <c r="K39" s="49">
        <v>34</v>
      </c>
      <c r="L39" s="55">
        <v>0.65</v>
      </c>
      <c r="M39" s="50">
        <f t="shared" si="0"/>
        <v>4.539269700698817E-2</v>
      </c>
      <c r="N39" s="56">
        <f t="shared" si="1"/>
        <v>2.950525305454231E-2</v>
      </c>
      <c r="O39" s="57">
        <f t="shared" si="2"/>
        <v>2.9505253054542311</v>
      </c>
      <c r="P39" s="58">
        <f t="shared" si="3"/>
        <v>1.1802101221816925</v>
      </c>
      <c r="Q39" s="59"/>
      <c r="R39" s="64" t="s">
        <v>147</v>
      </c>
      <c r="S39" s="48">
        <f>SUM(P39)*0.72</f>
        <v>0.84975128797081856</v>
      </c>
    </row>
    <row r="40" spans="1:26">
      <c r="A40" s="51" t="s">
        <v>71</v>
      </c>
      <c r="B40" s="72" t="s">
        <v>17</v>
      </c>
      <c r="C40" s="47" t="s">
        <v>16</v>
      </c>
      <c r="D40" s="47">
        <v>2014</v>
      </c>
      <c r="E40" s="47">
        <v>123</v>
      </c>
      <c r="F40" s="47">
        <v>36</v>
      </c>
      <c r="G40" s="52">
        <v>0.36</v>
      </c>
      <c r="H40" s="53">
        <v>100</v>
      </c>
      <c r="I40" s="66" t="s">
        <v>116</v>
      </c>
      <c r="J40" s="49">
        <v>69</v>
      </c>
      <c r="K40" s="49">
        <v>92</v>
      </c>
      <c r="L40" s="55">
        <v>0.65</v>
      </c>
      <c r="M40" s="50">
        <f t="shared" si="0"/>
        <v>4.3259925007268357E-2</v>
      </c>
      <c r="N40" s="56">
        <f t="shared" si="1"/>
        <v>2.8118951254724432E-2</v>
      </c>
      <c r="O40" s="57">
        <f t="shared" si="2"/>
        <v>2.8118951254724434</v>
      </c>
      <c r="P40" s="58">
        <f t="shared" si="3"/>
        <v>1.0122822451700795</v>
      </c>
      <c r="Q40" s="59"/>
      <c r="R40" s="64" t="s">
        <v>131</v>
      </c>
      <c r="S40" s="48">
        <f>SUM(P40)*0.8</f>
        <v>0.80982579613606365</v>
      </c>
    </row>
    <row r="41" spans="1:26">
      <c r="A41" s="51" t="s">
        <v>85</v>
      </c>
      <c r="B41" s="73" t="s">
        <v>17</v>
      </c>
      <c r="C41" s="47" t="s">
        <v>64</v>
      </c>
      <c r="D41" s="47">
        <v>2015</v>
      </c>
      <c r="E41" s="47">
        <v>92</v>
      </c>
      <c r="F41" s="47">
        <v>32</v>
      </c>
      <c r="G41" s="52">
        <v>0.32</v>
      </c>
      <c r="H41" s="53">
        <v>100</v>
      </c>
      <c r="I41" s="54" t="s">
        <v>163</v>
      </c>
      <c r="J41" s="70">
        <v>12</v>
      </c>
      <c r="K41" s="70">
        <v>22</v>
      </c>
      <c r="L41" s="55">
        <v>0.3</v>
      </c>
      <c r="M41" s="50">
        <f t="shared" si="0"/>
        <v>8.7909621824130535E-2</v>
      </c>
      <c r="N41" s="56">
        <f t="shared" si="1"/>
        <v>2.6372886547239158E-2</v>
      </c>
      <c r="O41" s="61">
        <f t="shared" si="2"/>
        <v>2.6372886547239158</v>
      </c>
      <c r="P41" s="62">
        <f t="shared" si="3"/>
        <v>0.84393236951165307</v>
      </c>
      <c r="Q41" s="63"/>
      <c r="R41" s="64" t="s">
        <v>51</v>
      </c>
      <c r="S41" s="48">
        <f>SUM(P41)*0.9</f>
        <v>0.75953913256048777</v>
      </c>
    </row>
    <row r="42" spans="1:26">
      <c r="A42" s="46" t="s">
        <v>158</v>
      </c>
      <c r="B42" s="73" t="s">
        <v>17</v>
      </c>
      <c r="C42" s="47" t="s">
        <v>64</v>
      </c>
      <c r="D42" s="47">
        <v>2015</v>
      </c>
      <c r="E42" s="47">
        <v>90</v>
      </c>
      <c r="F42" s="47">
        <v>32</v>
      </c>
      <c r="G42" s="52">
        <v>0.32</v>
      </c>
      <c r="H42" s="53">
        <v>100</v>
      </c>
      <c r="I42" s="54" t="s">
        <v>161</v>
      </c>
      <c r="J42" s="70">
        <v>55</v>
      </c>
      <c r="K42" s="70">
        <v>90</v>
      </c>
      <c r="L42" s="55">
        <v>0.3</v>
      </c>
      <c r="M42" s="50">
        <f t="shared" si="0"/>
        <v>6.9331445875538189E-2</v>
      </c>
      <c r="N42" s="56">
        <f t="shared" si="1"/>
        <v>2.0799433762661457E-2</v>
      </c>
      <c r="O42" s="61">
        <f t="shared" si="2"/>
        <v>2.0799433762661459</v>
      </c>
      <c r="P42" s="62">
        <f t="shared" si="3"/>
        <v>0.66558188040516675</v>
      </c>
      <c r="Q42" s="63"/>
      <c r="R42" s="64"/>
      <c r="S42" s="48">
        <f>SUM(P42)</f>
        <v>0.66558188040516675</v>
      </c>
    </row>
    <row r="43" spans="1:26">
      <c r="A43" s="51" t="s">
        <v>69</v>
      </c>
      <c r="B43" s="72" t="s">
        <v>17</v>
      </c>
      <c r="C43" s="47" t="s">
        <v>54</v>
      </c>
      <c r="D43" s="47">
        <v>2013</v>
      </c>
      <c r="E43" s="47">
        <v>153</v>
      </c>
      <c r="F43" s="47">
        <v>39</v>
      </c>
      <c r="G43" s="52">
        <v>0.39</v>
      </c>
      <c r="H43" s="53">
        <v>100</v>
      </c>
      <c r="I43" s="54" t="s">
        <v>70</v>
      </c>
      <c r="J43" s="49">
        <v>85</v>
      </c>
      <c r="K43" s="49">
        <v>152</v>
      </c>
      <c r="L43" s="55">
        <v>0.5</v>
      </c>
      <c r="M43" s="50">
        <f t="shared" si="0"/>
        <v>8.3574504375545422E-2</v>
      </c>
      <c r="N43" s="56">
        <f t="shared" si="1"/>
        <v>4.1787252187772711E-2</v>
      </c>
      <c r="O43" s="61">
        <f t="shared" si="2"/>
        <v>4.178725218777271</v>
      </c>
      <c r="P43" s="62">
        <f t="shared" si="3"/>
        <v>1.6297028353231358</v>
      </c>
      <c r="Q43" s="63"/>
      <c r="R43" s="64" t="s">
        <v>137</v>
      </c>
      <c r="S43" s="48">
        <f>SUM(P43)*0.4</f>
        <v>0.6518811341292543</v>
      </c>
    </row>
    <row r="44" spans="1:26">
      <c r="A44" s="51" t="s">
        <v>117</v>
      </c>
      <c r="B44" s="73" t="s">
        <v>17</v>
      </c>
      <c r="C44" s="47" t="s">
        <v>64</v>
      </c>
      <c r="D44" s="47">
        <v>2014</v>
      </c>
      <c r="E44" s="47">
        <v>102</v>
      </c>
      <c r="F44" s="47">
        <v>34</v>
      </c>
      <c r="G44" s="52">
        <v>0.34</v>
      </c>
      <c r="H44" s="53">
        <v>100</v>
      </c>
      <c r="I44" s="54" t="s">
        <v>118</v>
      </c>
      <c r="J44" s="70">
        <v>16</v>
      </c>
      <c r="K44" s="70">
        <v>28</v>
      </c>
      <c r="L44" s="55">
        <v>0.3</v>
      </c>
      <c r="M44" s="50">
        <f t="shared" si="0"/>
        <v>7.9933636024810753E-2</v>
      </c>
      <c r="N44" s="56">
        <f t="shared" si="1"/>
        <v>2.3980090807443226E-2</v>
      </c>
      <c r="O44" s="61">
        <f t="shared" si="2"/>
        <v>2.3980090807443224</v>
      </c>
      <c r="P44" s="62">
        <f t="shared" si="3"/>
        <v>0.81532308745306969</v>
      </c>
      <c r="Q44" s="63"/>
      <c r="R44" s="64" t="s">
        <v>147</v>
      </c>
      <c r="S44" s="48">
        <f>SUM(P44)*0.72</f>
        <v>0.58703262296621017</v>
      </c>
    </row>
    <row r="45" spans="1:26" ht="15.75">
      <c r="A45" s="51" t="s">
        <v>72</v>
      </c>
      <c r="B45" s="72" t="s">
        <v>17</v>
      </c>
      <c r="C45" s="47" t="s">
        <v>54</v>
      </c>
      <c r="D45" s="47">
        <v>2013</v>
      </c>
      <c r="E45" s="47">
        <v>178</v>
      </c>
      <c r="F45" s="47">
        <v>39</v>
      </c>
      <c r="G45" s="52">
        <v>0.39</v>
      </c>
      <c r="H45" s="53">
        <v>100</v>
      </c>
      <c r="I45" s="54" t="s">
        <v>73</v>
      </c>
      <c r="J45" s="49">
        <v>108</v>
      </c>
      <c r="K45" s="49">
        <v>175</v>
      </c>
      <c r="L45" s="55">
        <v>0.5</v>
      </c>
      <c r="M45" s="50">
        <f t="shared" si="0"/>
        <v>6.7868942862545023E-2</v>
      </c>
      <c r="N45" s="56">
        <f t="shared" si="1"/>
        <v>3.3934471431272512E-2</v>
      </c>
      <c r="O45" s="61">
        <f t="shared" si="2"/>
        <v>3.393447143127251</v>
      </c>
      <c r="P45" s="62">
        <f t="shared" si="3"/>
        <v>1.3234443858196279</v>
      </c>
      <c r="Q45" s="63"/>
      <c r="R45" s="64" t="s">
        <v>137</v>
      </c>
      <c r="S45" s="48">
        <f>SUM(P45)*0.4</f>
        <v>0.52937775432785117</v>
      </c>
      <c r="W45" t="s">
        <v>17</v>
      </c>
      <c r="X45" s="75">
        <v>83.472999999999999</v>
      </c>
      <c r="Z45">
        <v>43</v>
      </c>
    </row>
    <row r="46" spans="1:26" ht="15.75">
      <c r="A46" s="51" t="s">
        <v>58</v>
      </c>
      <c r="B46" s="73" t="s">
        <v>17</v>
      </c>
      <c r="C46" s="47" t="s">
        <v>64</v>
      </c>
      <c r="D46" s="47">
        <v>2014</v>
      </c>
      <c r="E46" s="47">
        <v>111</v>
      </c>
      <c r="F46" s="47">
        <v>34</v>
      </c>
      <c r="G46" s="52">
        <v>0.34</v>
      </c>
      <c r="H46" s="53">
        <v>100</v>
      </c>
      <c r="I46" s="54" t="s">
        <v>119</v>
      </c>
      <c r="J46" s="70">
        <v>70</v>
      </c>
      <c r="K46" s="70">
        <v>111</v>
      </c>
      <c r="L46" s="55">
        <v>0.3</v>
      </c>
      <c r="M46" s="50">
        <f t="shared" si="0"/>
        <v>6.4727893881869725E-2</v>
      </c>
      <c r="N46" s="56">
        <f t="shared" si="1"/>
        <v>1.9418368164560915E-2</v>
      </c>
      <c r="O46" s="61">
        <f t="shared" si="2"/>
        <v>1.9418368164560915</v>
      </c>
      <c r="P46" s="62">
        <f t="shared" si="3"/>
        <v>0.66022451759507117</v>
      </c>
      <c r="Q46" s="63"/>
      <c r="R46" s="64" t="s">
        <v>131</v>
      </c>
      <c r="S46" s="83">
        <f>SUM(P46)*0.8</f>
        <v>0.52817961407605696</v>
      </c>
      <c r="W46" t="s">
        <v>15</v>
      </c>
      <c r="X46" s="75">
        <v>40.273600000000002</v>
      </c>
      <c r="Z46">
        <v>21</v>
      </c>
    </row>
    <row r="47" spans="1:26" ht="15.75">
      <c r="A47" s="51" t="s">
        <v>80</v>
      </c>
      <c r="B47" s="73" t="s">
        <v>17</v>
      </c>
      <c r="C47" s="47" t="s">
        <v>64</v>
      </c>
      <c r="D47" s="47">
        <v>2014</v>
      </c>
      <c r="E47" s="47">
        <v>100</v>
      </c>
      <c r="F47" s="47">
        <v>34</v>
      </c>
      <c r="G47" s="52">
        <v>0.34</v>
      </c>
      <c r="H47" s="53">
        <v>100</v>
      </c>
      <c r="I47" s="54" t="s">
        <v>120</v>
      </c>
      <c r="J47" s="70">
        <v>66</v>
      </c>
      <c r="K47" s="70">
        <v>100</v>
      </c>
      <c r="L47" s="55">
        <v>0.3</v>
      </c>
      <c r="M47" s="50">
        <f t="shared" si="0"/>
        <v>5.8460972597477644E-2</v>
      </c>
      <c r="N47" s="56">
        <f t="shared" si="1"/>
        <v>1.7538291779243292E-2</v>
      </c>
      <c r="O47" s="61">
        <f t="shared" si="2"/>
        <v>1.7538291779243291</v>
      </c>
      <c r="P47" s="62">
        <f t="shared" si="3"/>
        <v>0.596301920494272</v>
      </c>
      <c r="Q47" s="63"/>
      <c r="R47" s="64" t="s">
        <v>131</v>
      </c>
      <c r="S47" s="48">
        <f>SUM(P47)*0.8</f>
        <v>0.47704153639541763</v>
      </c>
      <c r="W47" t="s">
        <v>20</v>
      </c>
      <c r="X47" s="74">
        <v>1.8648</v>
      </c>
      <c r="Z47">
        <v>1</v>
      </c>
    </row>
    <row r="48" spans="1:26" ht="15.75">
      <c r="A48" s="46" t="s">
        <v>155</v>
      </c>
      <c r="B48" s="73" t="s">
        <v>17</v>
      </c>
      <c r="C48" s="47" t="s">
        <v>64</v>
      </c>
      <c r="D48" s="47">
        <v>2015</v>
      </c>
      <c r="E48" s="47">
        <v>95</v>
      </c>
      <c r="F48" s="47">
        <v>32</v>
      </c>
      <c r="G48" s="52">
        <v>0.32</v>
      </c>
      <c r="H48" s="53">
        <v>100</v>
      </c>
      <c r="I48" s="54" t="s">
        <v>152</v>
      </c>
      <c r="J48" s="70">
        <v>19</v>
      </c>
      <c r="K48" s="70">
        <v>26</v>
      </c>
      <c r="L48" s="55">
        <v>0.3</v>
      </c>
      <c r="M48" s="50">
        <f t="shared" si="0"/>
        <v>4.6073656248514422E-2</v>
      </c>
      <c r="N48" s="56">
        <f t="shared" si="1"/>
        <v>1.3822096874554326E-2</v>
      </c>
      <c r="O48" s="61">
        <f t="shared" si="2"/>
        <v>1.3822096874554326</v>
      </c>
      <c r="P48" s="62">
        <f t="shared" si="3"/>
        <v>0.44230709998573842</v>
      </c>
      <c r="Q48" s="63"/>
      <c r="R48" s="64" t="s">
        <v>51</v>
      </c>
      <c r="S48" s="48">
        <f>SUM(P48)*0.9</f>
        <v>0.3980763899871646</v>
      </c>
      <c r="W48" t="s">
        <v>171</v>
      </c>
      <c r="X48" s="75">
        <v>30.974599999999999</v>
      </c>
      <c r="Z48">
        <v>15</v>
      </c>
    </row>
    <row r="49" spans="1:26">
      <c r="A49" s="46" t="s">
        <v>159</v>
      </c>
      <c r="B49" s="73" t="s">
        <v>17</v>
      </c>
      <c r="C49" s="47" t="s">
        <v>64</v>
      </c>
      <c r="D49" s="47">
        <v>2015</v>
      </c>
      <c r="E49" s="47">
        <v>90</v>
      </c>
      <c r="F49" s="47">
        <v>32</v>
      </c>
      <c r="G49" s="52">
        <v>0.32</v>
      </c>
      <c r="H49" s="53">
        <v>100</v>
      </c>
      <c r="I49" s="54" t="s">
        <v>162</v>
      </c>
      <c r="J49" s="70">
        <v>74</v>
      </c>
      <c r="K49" s="70">
        <v>90</v>
      </c>
      <c r="L49" s="55">
        <v>0.3</v>
      </c>
      <c r="M49" s="50">
        <f t="shared" si="0"/>
        <v>3.4351133276769717E-2</v>
      </c>
      <c r="N49" s="56">
        <f t="shared" si="1"/>
        <v>1.0305339983030916E-2</v>
      </c>
      <c r="O49" s="61">
        <f t="shared" si="2"/>
        <v>1.0305339983030914</v>
      </c>
      <c r="P49" s="62">
        <f t="shared" si="3"/>
        <v>0.3297708794569893</v>
      </c>
      <c r="Q49" s="63"/>
      <c r="R49" s="64"/>
      <c r="S49" s="48">
        <f>SUM(P49)</f>
        <v>0.3297708794569893</v>
      </c>
      <c r="X49" s="6">
        <f>SUM(X45:X48)</f>
        <v>156.58600000000001</v>
      </c>
    </row>
    <row r="50" spans="1:26">
      <c r="A50" s="51" t="s">
        <v>83</v>
      </c>
      <c r="B50" s="73" t="s">
        <v>17</v>
      </c>
      <c r="C50" s="47" t="s">
        <v>64</v>
      </c>
      <c r="D50" s="47">
        <v>2013</v>
      </c>
      <c r="E50" s="47">
        <v>79</v>
      </c>
      <c r="F50" s="47">
        <v>32</v>
      </c>
      <c r="G50" s="52">
        <v>0.32</v>
      </c>
      <c r="H50" s="53">
        <v>100</v>
      </c>
      <c r="I50" s="54" t="s">
        <v>84</v>
      </c>
      <c r="J50" s="70">
        <v>10</v>
      </c>
      <c r="K50" s="70">
        <v>18</v>
      </c>
      <c r="L50" s="55">
        <v>0.3</v>
      </c>
      <c r="M50" s="50">
        <f t="shared" si="0"/>
        <v>8.4701324478404588E-2</v>
      </c>
      <c r="N50" s="56">
        <f t="shared" si="1"/>
        <v>2.5410397343521376E-2</v>
      </c>
      <c r="O50" s="61">
        <f t="shared" si="2"/>
        <v>2.5410397343521374</v>
      </c>
      <c r="P50" s="62">
        <f t="shared" si="3"/>
        <v>0.81313271499268402</v>
      </c>
      <c r="Q50" s="63"/>
      <c r="R50" s="64" t="s">
        <v>136</v>
      </c>
      <c r="S50" s="48">
        <f>SUM(P50)*0.36</f>
        <v>0.29272777739736622</v>
      </c>
    </row>
    <row r="51" spans="1:26" ht="15.75">
      <c r="A51" s="46" t="s">
        <v>153</v>
      </c>
      <c r="B51" s="73" t="s">
        <v>17</v>
      </c>
      <c r="C51" s="47" t="s">
        <v>64</v>
      </c>
      <c r="D51" s="47">
        <v>2015</v>
      </c>
      <c r="E51" s="47">
        <v>95</v>
      </c>
      <c r="F51" s="47">
        <v>32</v>
      </c>
      <c r="G51" s="52">
        <v>0.32</v>
      </c>
      <c r="H51" s="53">
        <v>100</v>
      </c>
      <c r="I51" s="54" t="s">
        <v>154</v>
      </c>
      <c r="J51" s="70">
        <v>83</v>
      </c>
      <c r="K51" s="70">
        <v>95</v>
      </c>
      <c r="L51" s="55">
        <v>0.3</v>
      </c>
      <c r="M51" s="50">
        <f t="shared" si="0"/>
        <v>2.9308184220002396E-2</v>
      </c>
      <c r="N51" s="56">
        <f t="shared" si="1"/>
        <v>8.7924552660007191E-3</v>
      </c>
      <c r="O51" s="61">
        <f t="shared" si="2"/>
        <v>0.87924552660007194</v>
      </c>
      <c r="P51" s="62">
        <f t="shared" si="3"/>
        <v>0.28135856851202301</v>
      </c>
      <c r="Q51" s="63"/>
      <c r="R51" s="64"/>
      <c r="S51" s="48">
        <f>SUM(P51)</f>
        <v>0.28135856851202301</v>
      </c>
      <c r="X51" s="75">
        <v>83.472999999999999</v>
      </c>
      <c r="Z51">
        <v>53</v>
      </c>
    </row>
    <row r="52" spans="1:26" ht="15.75">
      <c r="A52" s="46" t="s">
        <v>164</v>
      </c>
      <c r="B52" s="73" t="s">
        <v>17</v>
      </c>
      <c r="C52" s="47" t="s">
        <v>64</v>
      </c>
      <c r="D52" s="47">
        <v>2015</v>
      </c>
      <c r="E52" s="47">
        <v>92</v>
      </c>
      <c r="F52" s="47">
        <v>32</v>
      </c>
      <c r="G52" s="52">
        <v>0.32</v>
      </c>
      <c r="H52" s="53">
        <v>100</v>
      </c>
      <c r="I52" s="54" t="s">
        <v>165</v>
      </c>
      <c r="J52" s="70">
        <v>83</v>
      </c>
      <c r="K52" s="70">
        <v>92</v>
      </c>
      <c r="L52" s="55">
        <v>0.3</v>
      </c>
      <c r="M52" s="50">
        <f t="shared" si="0"/>
        <v>2.6892479280170557E-2</v>
      </c>
      <c r="N52" s="56">
        <f t="shared" si="1"/>
        <v>8.0677437840511665E-3</v>
      </c>
      <c r="O52" s="61">
        <f t="shared" si="2"/>
        <v>0.80677437840511668</v>
      </c>
      <c r="P52" s="62">
        <f t="shared" si="3"/>
        <v>0.25816780108963733</v>
      </c>
      <c r="Q52" s="63"/>
      <c r="R52" s="64"/>
      <c r="S52" s="48">
        <f>SUM(P52)</f>
        <v>0.25816780108963733</v>
      </c>
      <c r="X52" s="75">
        <v>40.273600000000002</v>
      </c>
      <c r="Z52">
        <v>26</v>
      </c>
    </row>
    <row r="53" spans="1:26" ht="15.75">
      <c r="A53" s="51" t="s">
        <v>88</v>
      </c>
      <c r="B53" s="73" t="s">
        <v>17</v>
      </c>
      <c r="C53" s="47" t="s">
        <v>64</v>
      </c>
      <c r="D53" s="47">
        <v>2013</v>
      </c>
      <c r="E53" s="47">
        <v>98</v>
      </c>
      <c r="F53" s="47">
        <v>32</v>
      </c>
      <c r="G53" s="52">
        <v>0.32</v>
      </c>
      <c r="H53" s="53">
        <v>100</v>
      </c>
      <c r="I53" s="54" t="s">
        <v>81</v>
      </c>
      <c r="J53" s="70">
        <v>22</v>
      </c>
      <c r="K53" s="70">
        <v>26</v>
      </c>
      <c r="L53" s="55">
        <v>0.3</v>
      </c>
      <c r="M53" s="50">
        <f t="shared" si="0"/>
        <v>3.1888610199616425E-2</v>
      </c>
      <c r="N53" s="56">
        <f t="shared" si="1"/>
        <v>9.5665830598849269E-3</v>
      </c>
      <c r="O53" s="61">
        <f t="shared" si="2"/>
        <v>0.95665830598849266</v>
      </c>
      <c r="P53" s="62">
        <f t="shared" si="3"/>
        <v>0.30613065791631766</v>
      </c>
      <c r="Q53" s="63"/>
      <c r="R53" s="64" t="s">
        <v>136</v>
      </c>
      <c r="S53" s="48">
        <f>SUM(P53)*0.36</f>
        <v>0.11020703684987436</v>
      </c>
      <c r="X53" s="74">
        <v>1.8648</v>
      </c>
      <c r="Z53">
        <v>1</v>
      </c>
    </row>
    <row r="54" spans="1:26" ht="15.75">
      <c r="S54" s="75">
        <f>SUM(S15:S53)</f>
        <v>84.001234717082639</v>
      </c>
      <c r="X54" s="6">
        <f>SUM(X51:X53)</f>
        <v>125.6114</v>
      </c>
    </row>
    <row r="55" spans="1:26" ht="15.75">
      <c r="R55" s="68" t="s">
        <v>121</v>
      </c>
      <c r="S55" s="75">
        <v>83.472999999999999</v>
      </c>
      <c r="T55" s="76" t="s">
        <v>123</v>
      </c>
      <c r="U55" s="77"/>
      <c r="V55" s="77"/>
      <c r="W55" s="77"/>
    </row>
    <row r="57" spans="1:26">
      <c r="A57" s="51" t="s">
        <v>55</v>
      </c>
      <c r="B57" s="73" t="s">
        <v>15</v>
      </c>
      <c r="C57" s="47" t="s">
        <v>54</v>
      </c>
      <c r="D57" s="47">
        <v>2015</v>
      </c>
      <c r="E57" s="47">
        <v>66</v>
      </c>
      <c r="F57" s="47">
        <v>24</v>
      </c>
      <c r="G57" s="65">
        <v>0.24</v>
      </c>
      <c r="H57" s="53">
        <v>100</v>
      </c>
      <c r="I57" s="82" t="s">
        <v>140</v>
      </c>
      <c r="J57" s="49">
        <v>2</v>
      </c>
      <c r="K57" s="49">
        <v>64</v>
      </c>
      <c r="L57" s="55">
        <v>0.5</v>
      </c>
      <c r="M57" s="50">
        <f t="shared" ref="M57:M67" si="4">(J57/K57+0.99)^-5.67</f>
        <v>0.88760791382773285</v>
      </c>
      <c r="N57" s="56">
        <f t="shared" ref="N57:N67" si="5">SUM(L57)*M57</f>
        <v>0.44380395691386643</v>
      </c>
      <c r="O57" s="57">
        <f t="shared" ref="O57:O67" si="6">SUM(N57)*(H57)</f>
        <v>44.380395691386646</v>
      </c>
      <c r="P57" s="58">
        <f t="shared" ref="P57:P67" si="7">SUM(O57)*G57</f>
        <v>10.651294965932795</v>
      </c>
      <c r="Q57" s="59"/>
      <c r="R57" s="67"/>
      <c r="S57" s="48">
        <f>SUM(P57)</f>
        <v>10.651294965932795</v>
      </c>
    </row>
    <row r="58" spans="1:26">
      <c r="A58" s="51" t="s">
        <v>53</v>
      </c>
      <c r="B58" s="73" t="s">
        <v>15</v>
      </c>
      <c r="C58" s="47" t="s">
        <v>54</v>
      </c>
      <c r="D58" s="47">
        <v>2015</v>
      </c>
      <c r="E58" s="47">
        <v>66</v>
      </c>
      <c r="F58" s="47">
        <v>24</v>
      </c>
      <c r="G58" s="65">
        <v>0.24</v>
      </c>
      <c r="H58" s="53">
        <v>100</v>
      </c>
      <c r="I58" s="82" t="s">
        <v>141</v>
      </c>
      <c r="J58" s="49">
        <v>5</v>
      </c>
      <c r="K58" s="49">
        <v>64</v>
      </c>
      <c r="L58" s="55">
        <v>0.5</v>
      </c>
      <c r="M58" s="50">
        <f t="shared" si="4"/>
        <v>0.68819704900843937</v>
      </c>
      <c r="N58" s="56">
        <f t="shared" si="5"/>
        <v>0.34409852450421968</v>
      </c>
      <c r="O58" s="57">
        <f t="shared" si="6"/>
        <v>34.409852450421965</v>
      </c>
      <c r="P58" s="58">
        <f t="shared" si="7"/>
        <v>8.2583645881012711</v>
      </c>
      <c r="Q58" s="59"/>
      <c r="R58" s="67"/>
      <c r="S58" s="48">
        <f>SUM(P58)</f>
        <v>8.2583645881012711</v>
      </c>
    </row>
    <row r="59" spans="1:26">
      <c r="A59" s="51" t="s">
        <v>47</v>
      </c>
      <c r="B59" s="72" t="s">
        <v>15</v>
      </c>
      <c r="C59" s="47" t="s">
        <v>8</v>
      </c>
      <c r="D59" s="47">
        <v>2015</v>
      </c>
      <c r="E59" s="47">
        <v>63</v>
      </c>
      <c r="F59" s="47">
        <v>28</v>
      </c>
      <c r="G59" s="52">
        <v>0.28000000000000003</v>
      </c>
      <c r="H59" s="53">
        <v>100</v>
      </c>
      <c r="I59" s="54" t="s">
        <v>139</v>
      </c>
      <c r="J59" s="49">
        <v>17</v>
      </c>
      <c r="K59" s="49">
        <v>60</v>
      </c>
      <c r="L59" s="55">
        <v>0.9</v>
      </c>
      <c r="M59" s="50">
        <f t="shared" si="4"/>
        <v>0.25408454335301978</v>
      </c>
      <c r="N59" s="56">
        <f t="shared" si="5"/>
        <v>0.2286760890177178</v>
      </c>
      <c r="O59" s="57">
        <f t="shared" si="6"/>
        <v>22.867608901771781</v>
      </c>
      <c r="P59" s="58">
        <f t="shared" si="7"/>
        <v>6.4029304924960995</v>
      </c>
      <c r="Q59" s="59"/>
      <c r="R59" s="67"/>
      <c r="S59" s="48">
        <f>SUM(P59)</f>
        <v>6.4029304924960995</v>
      </c>
    </row>
    <row r="60" spans="1:26">
      <c r="A60" s="46" t="s">
        <v>52</v>
      </c>
      <c r="B60" s="72" t="s">
        <v>15</v>
      </c>
      <c r="C60" s="47" t="s">
        <v>8</v>
      </c>
      <c r="D60" s="47">
        <v>2015</v>
      </c>
      <c r="E60" s="47">
        <v>106</v>
      </c>
      <c r="F60" s="47">
        <v>28</v>
      </c>
      <c r="G60" s="52">
        <v>0.28000000000000003</v>
      </c>
      <c r="H60" s="53">
        <v>100</v>
      </c>
      <c r="I60" s="54" t="s">
        <v>143</v>
      </c>
      <c r="J60" s="49">
        <v>43</v>
      </c>
      <c r="K60" s="49">
        <v>103</v>
      </c>
      <c r="L60" s="55">
        <v>0.9</v>
      </c>
      <c r="M60" s="50">
        <f t="shared" si="4"/>
        <v>0.14399254789965707</v>
      </c>
      <c r="N60" s="56">
        <f t="shared" si="5"/>
        <v>0.12959329310969137</v>
      </c>
      <c r="O60" s="57">
        <f t="shared" si="6"/>
        <v>12.959329310969137</v>
      </c>
      <c r="P60" s="58">
        <f t="shared" si="7"/>
        <v>3.6286122070713587</v>
      </c>
      <c r="Q60" s="59"/>
      <c r="R60" s="67"/>
      <c r="S60" s="48">
        <f>SUM(P60)</f>
        <v>3.6286122070713587</v>
      </c>
    </row>
    <row r="61" spans="1:26">
      <c r="A61" s="46" t="s">
        <v>45</v>
      </c>
      <c r="B61" s="73" t="s">
        <v>15</v>
      </c>
      <c r="C61" s="47" t="s">
        <v>8</v>
      </c>
      <c r="D61" s="47">
        <v>2013</v>
      </c>
      <c r="E61" s="47">
        <v>64</v>
      </c>
      <c r="F61" s="47">
        <v>26</v>
      </c>
      <c r="G61" s="52">
        <v>0.26</v>
      </c>
      <c r="H61" s="53">
        <v>100</v>
      </c>
      <c r="I61" s="66" t="s">
        <v>46</v>
      </c>
      <c r="J61" s="49">
        <v>12</v>
      </c>
      <c r="K61" s="49">
        <v>61</v>
      </c>
      <c r="L61" s="55">
        <v>0.9</v>
      </c>
      <c r="M61" s="50">
        <f t="shared" si="4"/>
        <v>0.37882849184801365</v>
      </c>
      <c r="N61" s="56">
        <f t="shared" si="5"/>
        <v>0.34094564266321231</v>
      </c>
      <c r="O61" s="61">
        <f t="shared" si="6"/>
        <v>34.094564266321228</v>
      </c>
      <c r="P61" s="62">
        <f t="shared" si="7"/>
        <v>8.86458670924352</v>
      </c>
      <c r="Q61" s="63"/>
      <c r="R61" s="64" t="s">
        <v>137</v>
      </c>
      <c r="S61" s="48">
        <f>SUM(P61)*0.4</f>
        <v>3.5458346836974082</v>
      </c>
    </row>
    <row r="62" spans="1:26">
      <c r="A62" s="51" t="s">
        <v>58</v>
      </c>
      <c r="B62" s="72" t="s">
        <v>15</v>
      </c>
      <c r="C62" s="47" t="s">
        <v>54</v>
      </c>
      <c r="D62" s="47">
        <v>2015</v>
      </c>
      <c r="E62" s="47">
        <v>66</v>
      </c>
      <c r="F62" s="47">
        <v>24</v>
      </c>
      <c r="G62" s="65">
        <v>0.24</v>
      </c>
      <c r="H62" s="53">
        <v>100</v>
      </c>
      <c r="I62" s="82" t="s">
        <v>146</v>
      </c>
      <c r="J62" s="49">
        <v>5</v>
      </c>
      <c r="K62" s="49">
        <v>13</v>
      </c>
      <c r="L62" s="55">
        <v>0.5</v>
      </c>
      <c r="M62" s="50">
        <f t="shared" si="4"/>
        <v>0.16463137099951022</v>
      </c>
      <c r="N62" s="56">
        <f t="shared" si="5"/>
        <v>8.2315685499755112E-2</v>
      </c>
      <c r="O62" s="57">
        <f t="shared" si="6"/>
        <v>8.2315685499755116</v>
      </c>
      <c r="P62" s="58">
        <f t="shared" si="7"/>
        <v>1.9755764519941228</v>
      </c>
      <c r="Q62" s="59"/>
      <c r="R62" s="64" t="s">
        <v>51</v>
      </c>
      <c r="S62" s="48">
        <f>SUM(P62)*0.9</f>
        <v>1.7780188067947105</v>
      </c>
    </row>
    <row r="63" spans="1:26">
      <c r="A63" s="46" t="s">
        <v>48</v>
      </c>
      <c r="B63" s="72" t="s">
        <v>15</v>
      </c>
      <c r="C63" s="47" t="s">
        <v>8</v>
      </c>
      <c r="D63" s="47">
        <v>2015</v>
      </c>
      <c r="E63" s="47">
        <v>106</v>
      </c>
      <c r="F63" s="47">
        <v>28</v>
      </c>
      <c r="G63" s="52">
        <v>0.28000000000000003</v>
      </c>
      <c r="H63" s="53">
        <v>100</v>
      </c>
      <c r="I63" s="54" t="s">
        <v>142</v>
      </c>
      <c r="J63" s="49">
        <v>62</v>
      </c>
      <c r="K63" s="49">
        <v>102</v>
      </c>
      <c r="L63" s="55">
        <v>0.9</v>
      </c>
      <c r="M63" s="50">
        <f t="shared" si="4"/>
        <v>7.0139298268512201E-2</v>
      </c>
      <c r="N63" s="56">
        <f t="shared" si="5"/>
        <v>6.3125368441660987E-2</v>
      </c>
      <c r="O63" s="57">
        <f t="shared" si="6"/>
        <v>6.3125368441660985</v>
      </c>
      <c r="P63" s="58">
        <f t="shared" si="7"/>
        <v>1.7675103163665078</v>
      </c>
      <c r="Q63" s="59"/>
      <c r="R63" s="67"/>
      <c r="S63" s="48">
        <f>SUM(P63)</f>
        <v>1.7675103163665078</v>
      </c>
    </row>
    <row r="64" spans="1:26">
      <c r="A64" s="46" t="s">
        <v>138</v>
      </c>
      <c r="B64" s="72" t="s">
        <v>15</v>
      </c>
      <c r="C64" s="47" t="s">
        <v>8</v>
      </c>
      <c r="D64" s="47">
        <v>2015</v>
      </c>
      <c r="E64" s="47">
        <v>106</v>
      </c>
      <c r="F64" s="47">
        <v>28</v>
      </c>
      <c r="G64" s="52">
        <v>0.28000000000000003</v>
      </c>
      <c r="H64" s="53">
        <v>100</v>
      </c>
      <c r="I64" s="82" t="s">
        <v>145</v>
      </c>
      <c r="J64" s="49">
        <v>11</v>
      </c>
      <c r="K64" s="49">
        <v>19</v>
      </c>
      <c r="L64" s="55">
        <v>0.9</v>
      </c>
      <c r="M64" s="50">
        <f t="shared" si="4"/>
        <v>7.7785834148611371E-2</v>
      </c>
      <c r="N64" s="56">
        <f t="shared" si="5"/>
        <v>7.0007250733750234E-2</v>
      </c>
      <c r="O64" s="57">
        <f t="shared" si="6"/>
        <v>7.0007250733750235</v>
      </c>
      <c r="P64" s="58">
        <f t="shared" si="7"/>
        <v>1.9602030205450067</v>
      </c>
      <c r="Q64" s="59"/>
      <c r="R64" s="64" t="s">
        <v>51</v>
      </c>
      <c r="S64" s="48">
        <f>SUM(P64)*0.9</f>
        <v>1.7641827184905061</v>
      </c>
    </row>
    <row r="65" spans="1:24">
      <c r="A65" s="51" t="s">
        <v>49</v>
      </c>
      <c r="B65" s="73" t="s">
        <v>15</v>
      </c>
      <c r="C65" s="47" t="s">
        <v>10</v>
      </c>
      <c r="D65" s="47">
        <v>2013</v>
      </c>
      <c r="E65" s="47">
        <v>47</v>
      </c>
      <c r="F65" s="47">
        <v>20</v>
      </c>
      <c r="G65" s="52">
        <v>0.2</v>
      </c>
      <c r="H65" s="53">
        <v>100</v>
      </c>
      <c r="I65" s="54" t="s">
        <v>50</v>
      </c>
      <c r="J65" s="49">
        <v>3</v>
      </c>
      <c r="K65" s="49">
        <v>10</v>
      </c>
      <c r="L65" s="60">
        <v>0.8</v>
      </c>
      <c r="M65" s="50">
        <f t="shared" si="4"/>
        <v>0.23602409583370504</v>
      </c>
      <c r="N65" s="56">
        <f t="shared" si="5"/>
        <v>0.18881927666696405</v>
      </c>
      <c r="O65" s="61">
        <f t="shared" si="6"/>
        <v>18.881927666696406</v>
      </c>
      <c r="P65" s="62">
        <f t="shared" si="7"/>
        <v>3.7763855333392815</v>
      </c>
      <c r="Q65" s="63"/>
      <c r="R65" s="64" t="s">
        <v>136</v>
      </c>
      <c r="S65" s="48">
        <f>SUM(P65)*0.36</f>
        <v>1.3594987920021413</v>
      </c>
    </row>
    <row r="66" spans="1:24">
      <c r="A66" s="51" t="s">
        <v>57</v>
      </c>
      <c r="B66" s="73" t="s">
        <v>15</v>
      </c>
      <c r="C66" s="47" t="s">
        <v>10</v>
      </c>
      <c r="D66" s="47">
        <v>2015</v>
      </c>
      <c r="E66" s="47">
        <v>62</v>
      </c>
      <c r="F66" s="47">
        <v>19</v>
      </c>
      <c r="G66" s="52">
        <v>0.19</v>
      </c>
      <c r="H66" s="53">
        <v>100</v>
      </c>
      <c r="I66" s="82" t="s">
        <v>144</v>
      </c>
      <c r="J66" s="49">
        <v>10</v>
      </c>
      <c r="K66" s="49">
        <v>15</v>
      </c>
      <c r="L66" s="60">
        <v>0.8</v>
      </c>
      <c r="M66" s="50">
        <f t="shared" si="4"/>
        <v>5.713954662517063E-2</v>
      </c>
      <c r="N66" s="56">
        <f t="shared" si="5"/>
        <v>4.5711637300136505E-2</v>
      </c>
      <c r="O66" s="61">
        <f t="shared" si="6"/>
        <v>4.5711637300136507</v>
      </c>
      <c r="P66" s="62">
        <f t="shared" si="7"/>
        <v>0.86852110870259369</v>
      </c>
      <c r="Q66" s="63"/>
      <c r="R66" s="64" t="s">
        <v>51</v>
      </c>
      <c r="S66" s="48">
        <f>SUM(P66)*0.9</f>
        <v>0.78166899783233434</v>
      </c>
    </row>
    <row r="67" spans="1:24">
      <c r="A67" s="51" t="s">
        <v>56</v>
      </c>
      <c r="B67" s="72" t="s">
        <v>15</v>
      </c>
      <c r="C67" s="47" t="s">
        <v>54</v>
      </c>
      <c r="D67" s="47">
        <v>2013</v>
      </c>
      <c r="E67" s="47">
        <v>65</v>
      </c>
      <c r="F67" s="47">
        <v>21</v>
      </c>
      <c r="G67" s="65">
        <v>0.21</v>
      </c>
      <c r="H67" s="53">
        <v>100</v>
      </c>
      <c r="I67" s="66" t="s">
        <v>122</v>
      </c>
      <c r="J67" s="49">
        <v>36</v>
      </c>
      <c r="K67" s="49">
        <v>63</v>
      </c>
      <c r="L67" s="55">
        <v>0.5</v>
      </c>
      <c r="M67" s="50">
        <f t="shared" si="4"/>
        <v>7.9933636024810753E-2</v>
      </c>
      <c r="N67" s="56">
        <f t="shared" si="5"/>
        <v>3.9966818012405377E-2</v>
      </c>
      <c r="O67" s="57">
        <f t="shared" si="6"/>
        <v>3.9966818012405376</v>
      </c>
      <c r="P67" s="58">
        <f t="shared" si="7"/>
        <v>0.83930317826051282</v>
      </c>
      <c r="Q67" s="59"/>
      <c r="R67" s="64" t="s">
        <v>137</v>
      </c>
      <c r="S67" s="48">
        <f>SUM(P67)*0.4</f>
        <v>0.33572127130420515</v>
      </c>
    </row>
    <row r="68" spans="1:24" ht="15.75">
      <c r="S68" s="75">
        <f>SUM(S57:S67)</f>
        <v>40.273637840089336</v>
      </c>
    </row>
    <row r="69" spans="1:24" ht="15.75">
      <c r="R69" s="68" t="s">
        <v>121</v>
      </c>
      <c r="S69" s="75">
        <f>SUM(S68)</f>
        <v>40.273637840089336</v>
      </c>
      <c r="T69" s="3"/>
    </row>
    <row r="71" spans="1:24">
      <c r="A71" s="51" t="s">
        <v>91</v>
      </c>
      <c r="B71" s="72" t="s">
        <v>20</v>
      </c>
      <c r="C71" s="81" t="s">
        <v>8</v>
      </c>
      <c r="D71" s="47">
        <v>2015</v>
      </c>
      <c r="E71" s="47">
        <v>51</v>
      </c>
      <c r="F71" s="47">
        <v>23</v>
      </c>
      <c r="G71" s="52">
        <v>0.23</v>
      </c>
      <c r="H71" s="53">
        <v>100</v>
      </c>
      <c r="I71" s="54" t="s">
        <v>134</v>
      </c>
      <c r="J71" s="49">
        <v>32</v>
      </c>
      <c r="K71" s="49">
        <v>43</v>
      </c>
      <c r="L71" s="55">
        <v>0.9</v>
      </c>
      <c r="M71" s="50">
        <f t="shared" ref="M71:M78" si="8">(J71/K71+0.99)^-5.67</f>
        <v>4.4088716081473987E-2</v>
      </c>
      <c r="N71" s="56">
        <f t="shared" ref="N71:N78" si="9">SUM(L71)*M71</f>
        <v>3.9679844473326592E-2</v>
      </c>
      <c r="O71" s="61">
        <f t="shared" ref="O71:O78" si="10">SUM(N71)*(H71)</f>
        <v>3.9679844473326593</v>
      </c>
      <c r="P71" s="62">
        <f t="shared" ref="P71:P78" si="11">SUM(O71)*G71</f>
        <v>0.9126364228865117</v>
      </c>
      <c r="Q71" s="63"/>
      <c r="R71" s="71"/>
      <c r="S71" s="48">
        <f>SUM(P71)</f>
        <v>0.9126364228865117</v>
      </c>
      <c r="V71" s="79"/>
    </row>
    <row r="72" spans="1:24">
      <c r="A72" s="46" t="s">
        <v>135</v>
      </c>
      <c r="B72" s="72" t="s">
        <v>20</v>
      </c>
      <c r="C72" s="81" t="s">
        <v>8</v>
      </c>
      <c r="D72" s="47">
        <v>2015</v>
      </c>
      <c r="E72" s="47">
        <v>51</v>
      </c>
      <c r="F72" s="47">
        <v>23</v>
      </c>
      <c r="G72" s="52">
        <v>0.23</v>
      </c>
      <c r="H72" s="53">
        <v>100</v>
      </c>
      <c r="I72" s="82" t="s">
        <v>133</v>
      </c>
      <c r="J72" s="49">
        <v>16</v>
      </c>
      <c r="K72" s="49">
        <v>19</v>
      </c>
      <c r="L72" s="55">
        <v>0.8</v>
      </c>
      <c r="M72" s="50">
        <f t="shared" si="8"/>
        <v>3.2290227540271728E-2</v>
      </c>
      <c r="N72" s="56">
        <f t="shared" si="9"/>
        <v>2.5832182032217384E-2</v>
      </c>
      <c r="O72" s="61">
        <f t="shared" si="10"/>
        <v>2.5832182032217386</v>
      </c>
      <c r="P72" s="62">
        <f t="shared" si="11"/>
        <v>0.59414018674099989</v>
      </c>
      <c r="Q72" s="63"/>
      <c r="R72" s="64" t="s">
        <v>51</v>
      </c>
      <c r="S72" s="83">
        <f>SUM(P72)*0.9</f>
        <v>0.53472616806689988</v>
      </c>
      <c r="V72" s="79"/>
    </row>
    <row r="73" spans="1:24">
      <c r="A73" s="51" t="s">
        <v>92</v>
      </c>
      <c r="B73" s="72" t="s">
        <v>20</v>
      </c>
      <c r="C73" s="81" t="s">
        <v>90</v>
      </c>
      <c r="D73" s="47">
        <v>2013</v>
      </c>
      <c r="E73" s="47">
        <v>47</v>
      </c>
      <c r="F73" s="47">
        <v>16</v>
      </c>
      <c r="G73" s="65">
        <v>0.16</v>
      </c>
      <c r="H73" s="53">
        <v>100</v>
      </c>
      <c r="I73" s="66" t="s">
        <v>93</v>
      </c>
      <c r="J73" s="49">
        <v>8</v>
      </c>
      <c r="K73" s="49">
        <v>12</v>
      </c>
      <c r="L73" s="55">
        <v>0.8</v>
      </c>
      <c r="M73" s="50">
        <f t="shared" si="8"/>
        <v>5.713954662517063E-2</v>
      </c>
      <c r="N73" s="56">
        <f t="shared" si="9"/>
        <v>4.5711637300136505E-2</v>
      </c>
      <c r="O73" s="57">
        <f t="shared" si="10"/>
        <v>4.5711637300136507</v>
      </c>
      <c r="P73" s="58">
        <f t="shared" si="11"/>
        <v>0.73138619680218409</v>
      </c>
      <c r="Q73" s="78"/>
      <c r="R73" s="64" t="s">
        <v>136</v>
      </c>
      <c r="S73" s="48">
        <f>SUM(P73)*0.36</f>
        <v>0.26329903084878625</v>
      </c>
      <c r="V73" s="79"/>
    </row>
    <row r="74" spans="1:24">
      <c r="A74" s="51" t="s">
        <v>89</v>
      </c>
      <c r="B74" s="72" t="s">
        <v>20</v>
      </c>
      <c r="C74" s="81" t="s">
        <v>90</v>
      </c>
      <c r="D74" s="47">
        <v>2013</v>
      </c>
      <c r="E74" s="47">
        <v>47</v>
      </c>
      <c r="F74" s="47">
        <v>16</v>
      </c>
      <c r="G74" s="65">
        <v>0.16</v>
      </c>
      <c r="H74" s="53">
        <v>100</v>
      </c>
      <c r="I74" s="66" t="s">
        <v>93</v>
      </c>
      <c r="J74" s="49">
        <v>8</v>
      </c>
      <c r="K74" s="49">
        <v>12</v>
      </c>
      <c r="L74" s="55">
        <v>0.8</v>
      </c>
      <c r="M74" s="50">
        <f t="shared" si="8"/>
        <v>5.713954662517063E-2</v>
      </c>
      <c r="N74" s="56">
        <f t="shared" si="9"/>
        <v>4.5711637300136505E-2</v>
      </c>
      <c r="O74" s="57">
        <f t="shared" si="10"/>
        <v>4.5711637300136507</v>
      </c>
      <c r="P74" s="58">
        <f t="shared" si="11"/>
        <v>0.73138619680218409</v>
      </c>
      <c r="Q74" s="78"/>
      <c r="R74" s="64" t="s">
        <v>136</v>
      </c>
      <c r="S74" s="48">
        <f>SUM(P74)*0.36</f>
        <v>0.26329903084878625</v>
      </c>
      <c r="V74" s="79"/>
    </row>
    <row r="75" spans="1:24">
      <c r="A75" s="51" t="s">
        <v>124</v>
      </c>
      <c r="B75" s="72" t="s">
        <v>20</v>
      </c>
      <c r="C75" s="81" t="s">
        <v>90</v>
      </c>
      <c r="D75" s="47">
        <v>2014</v>
      </c>
      <c r="E75" s="47">
        <v>58</v>
      </c>
      <c r="F75" s="47">
        <v>17</v>
      </c>
      <c r="G75" s="65">
        <v>0.17</v>
      </c>
      <c r="H75" s="53">
        <v>100</v>
      </c>
      <c r="I75" s="66" t="s">
        <v>125</v>
      </c>
      <c r="J75" s="49">
        <v>43</v>
      </c>
      <c r="K75" s="49">
        <v>43</v>
      </c>
      <c r="L75" s="55">
        <v>0.8</v>
      </c>
      <c r="M75" s="50">
        <f t="shared" si="8"/>
        <v>2.0207056545638081E-2</v>
      </c>
      <c r="N75" s="56">
        <f t="shared" si="9"/>
        <v>1.6165645236510467E-2</v>
      </c>
      <c r="O75" s="57">
        <f t="shared" si="10"/>
        <v>1.6165645236510466</v>
      </c>
      <c r="P75" s="58">
        <f t="shared" si="11"/>
        <v>0.27481596902067795</v>
      </c>
      <c r="Q75" s="78"/>
      <c r="R75" s="64" t="s">
        <v>131</v>
      </c>
      <c r="S75" s="48">
        <f>SUM(P75)*0.8</f>
        <v>0.21985277521654237</v>
      </c>
      <c r="V75" s="6"/>
    </row>
    <row r="76" spans="1:24">
      <c r="A76" s="51" t="s">
        <v>60</v>
      </c>
      <c r="B76" s="72" t="s">
        <v>20</v>
      </c>
      <c r="C76" s="81" t="s">
        <v>54</v>
      </c>
      <c r="D76" s="47">
        <v>2013</v>
      </c>
      <c r="E76" s="47">
        <v>56</v>
      </c>
      <c r="F76" s="47">
        <v>18</v>
      </c>
      <c r="G76" s="65">
        <v>0.18</v>
      </c>
      <c r="H76" s="53">
        <v>100</v>
      </c>
      <c r="I76" s="66" t="s">
        <v>94</v>
      </c>
      <c r="J76" s="49">
        <v>34</v>
      </c>
      <c r="K76" s="49">
        <v>51</v>
      </c>
      <c r="L76" s="55">
        <v>0.5</v>
      </c>
      <c r="M76" s="50">
        <f t="shared" si="8"/>
        <v>5.713954662517063E-2</v>
      </c>
      <c r="N76" s="56">
        <f t="shared" si="9"/>
        <v>2.8569773312585315E-2</v>
      </c>
      <c r="O76" s="57">
        <f t="shared" si="10"/>
        <v>2.8569773312585314</v>
      </c>
      <c r="P76" s="58">
        <f t="shared" si="11"/>
        <v>0.51425591962653561</v>
      </c>
      <c r="Q76" s="80"/>
      <c r="R76" s="64" t="s">
        <v>137</v>
      </c>
      <c r="S76" s="48">
        <f>SUM(P76)*0.4</f>
        <v>0.20570236785061424</v>
      </c>
    </row>
    <row r="77" spans="1:24">
      <c r="A77" s="51" t="s">
        <v>80</v>
      </c>
      <c r="B77" s="72" t="s">
        <v>20</v>
      </c>
      <c r="C77" s="81" t="s">
        <v>54</v>
      </c>
      <c r="D77" s="47">
        <v>2013</v>
      </c>
      <c r="E77" s="47">
        <v>56</v>
      </c>
      <c r="F77" s="47">
        <v>18</v>
      </c>
      <c r="G77" s="65">
        <v>0.18</v>
      </c>
      <c r="H77" s="53">
        <v>100</v>
      </c>
      <c r="I77" s="66" t="s">
        <v>95</v>
      </c>
      <c r="J77" s="49">
        <v>13</v>
      </c>
      <c r="K77" s="49">
        <v>15</v>
      </c>
      <c r="L77" s="55">
        <v>0.5</v>
      </c>
      <c r="M77" s="50">
        <f t="shared" si="8"/>
        <v>2.9941844986698499E-2</v>
      </c>
      <c r="N77" s="56">
        <f t="shared" si="9"/>
        <v>1.497092249334925E-2</v>
      </c>
      <c r="O77" s="57">
        <f t="shared" si="10"/>
        <v>1.497092249334925</v>
      </c>
      <c r="P77" s="58">
        <f t="shared" si="11"/>
        <v>0.26947660488028652</v>
      </c>
      <c r="Q77" s="80"/>
      <c r="R77" s="64" t="s">
        <v>136</v>
      </c>
      <c r="S77" s="83">
        <f>SUM(P77)*0.36</f>
        <v>9.7011577756903139E-2</v>
      </c>
    </row>
    <row r="78" spans="1:24">
      <c r="A78" s="51" t="s">
        <v>67</v>
      </c>
      <c r="B78" s="72" t="s">
        <v>20</v>
      </c>
      <c r="C78" s="81" t="s">
        <v>54</v>
      </c>
      <c r="D78" s="47">
        <v>2013</v>
      </c>
      <c r="E78" s="47">
        <v>56</v>
      </c>
      <c r="F78" s="47">
        <v>18</v>
      </c>
      <c r="G78" s="65">
        <v>0.18</v>
      </c>
      <c r="H78" s="53">
        <v>100</v>
      </c>
      <c r="I78" s="66" t="s">
        <v>95</v>
      </c>
      <c r="J78" s="49">
        <v>13</v>
      </c>
      <c r="K78" s="49">
        <v>15</v>
      </c>
      <c r="L78" s="55">
        <v>0.5</v>
      </c>
      <c r="M78" s="50">
        <f t="shared" si="8"/>
        <v>2.9941844986698499E-2</v>
      </c>
      <c r="N78" s="56">
        <f t="shared" si="9"/>
        <v>1.497092249334925E-2</v>
      </c>
      <c r="O78" s="57">
        <f t="shared" si="10"/>
        <v>1.497092249334925</v>
      </c>
      <c r="P78" s="58">
        <f t="shared" si="11"/>
        <v>0.26947660488028652</v>
      </c>
      <c r="Q78" s="80"/>
      <c r="R78" s="64" t="s">
        <v>136</v>
      </c>
      <c r="S78" s="83">
        <f>SUM(P78)*0.36</f>
        <v>9.7011577756903139E-2</v>
      </c>
    </row>
    <row r="79" spans="1:24" ht="15.75">
      <c r="S79" s="75">
        <f>SUM(S71:S78)</f>
        <v>2.5935389512319462</v>
      </c>
    </row>
    <row r="80" spans="1:24" ht="15.75">
      <c r="R80" s="68" t="s">
        <v>121</v>
      </c>
      <c r="S80" s="74">
        <v>1.8648</v>
      </c>
      <c r="T80" s="77" t="s">
        <v>169</v>
      </c>
      <c r="U80" s="77"/>
      <c r="V80" s="77"/>
      <c r="W80" s="77"/>
      <c r="X80" s="77"/>
    </row>
    <row r="82" spans="1:19">
      <c r="A82" s="51" t="s">
        <v>127</v>
      </c>
      <c r="B82" s="46" t="s">
        <v>170</v>
      </c>
      <c r="C82" s="81" t="s">
        <v>8</v>
      </c>
      <c r="D82" s="47">
        <v>2015</v>
      </c>
      <c r="E82" s="47">
        <v>81</v>
      </c>
      <c r="F82" s="47">
        <v>27</v>
      </c>
      <c r="G82" s="52">
        <v>0.27</v>
      </c>
      <c r="H82" s="53">
        <v>100</v>
      </c>
      <c r="I82" s="54" t="s">
        <v>132</v>
      </c>
      <c r="J82" s="49">
        <v>2</v>
      </c>
      <c r="K82" s="49">
        <v>83</v>
      </c>
      <c r="L82" s="55">
        <v>0.9</v>
      </c>
      <c r="M82" s="50">
        <f>(J82/K82+0.99)^-5.67</f>
        <v>0.92369956411819554</v>
      </c>
      <c r="N82" s="56">
        <f>SUM(L82)*M82</f>
        <v>0.83132960770637598</v>
      </c>
      <c r="O82" s="61">
        <f>SUM(N82)*(H82)</f>
        <v>83.132960770637595</v>
      </c>
      <c r="P82" s="62">
        <f>SUM(O82)*G82</f>
        <v>22.445899408072151</v>
      </c>
      <c r="Q82" s="63"/>
      <c r="R82" s="71"/>
      <c r="S82" s="48">
        <f>SUM(P82)</f>
        <v>22.445899408072151</v>
      </c>
    </row>
    <row r="83" spans="1:19">
      <c r="A83" s="51" t="s">
        <v>126</v>
      </c>
      <c r="B83" s="46" t="s">
        <v>170</v>
      </c>
      <c r="C83" s="81" t="s">
        <v>8</v>
      </c>
      <c r="D83" s="47">
        <v>2015</v>
      </c>
      <c r="E83" s="47">
        <v>81</v>
      </c>
      <c r="F83" s="47">
        <v>27</v>
      </c>
      <c r="G83" s="52">
        <v>0.27</v>
      </c>
      <c r="H83" s="53">
        <v>100</v>
      </c>
      <c r="I83" s="54" t="s">
        <v>128</v>
      </c>
      <c r="J83" s="49">
        <v>16</v>
      </c>
      <c r="K83" s="49">
        <v>68</v>
      </c>
      <c r="L83" s="55">
        <v>0.9</v>
      </c>
      <c r="M83" s="50">
        <f>(J83/K83+0.99)^-5.67</f>
        <v>0.31599282650119265</v>
      </c>
      <c r="N83" s="56">
        <f>SUM(L83)*M83</f>
        <v>0.2843935438510734</v>
      </c>
      <c r="O83" s="61">
        <f>SUM(N83)*(H83)</f>
        <v>28.43935438510734</v>
      </c>
      <c r="P83" s="62">
        <f>SUM(O83)*G83</f>
        <v>7.6786256839789822</v>
      </c>
      <c r="Q83" s="63"/>
      <c r="R83" s="71"/>
      <c r="S83" s="48">
        <f>SUM(P83)</f>
        <v>7.6786256839789822</v>
      </c>
    </row>
    <row r="84" spans="1:19">
      <c r="A84" s="46" t="s">
        <v>129</v>
      </c>
      <c r="B84" s="46" t="s">
        <v>170</v>
      </c>
      <c r="C84" s="81" t="s">
        <v>8</v>
      </c>
      <c r="D84" s="47">
        <v>2015</v>
      </c>
      <c r="E84" s="47">
        <v>42</v>
      </c>
      <c r="F84" s="47">
        <v>21</v>
      </c>
      <c r="G84" s="52">
        <v>0.21</v>
      </c>
      <c r="H84" s="53">
        <v>100</v>
      </c>
      <c r="I84" s="54" t="s">
        <v>130</v>
      </c>
      <c r="J84" s="49">
        <v>31</v>
      </c>
      <c r="K84" s="49">
        <v>42</v>
      </c>
      <c r="L84" s="55">
        <v>0.9</v>
      </c>
      <c r="M84" s="50">
        <f>(J84/K84+0.99)^-5.67</f>
        <v>4.4977083591222579E-2</v>
      </c>
      <c r="N84" s="56">
        <f>SUM(L84)*M84</f>
        <v>4.0479375232100323E-2</v>
      </c>
      <c r="O84" s="61">
        <f>SUM(N84)*(H84)</f>
        <v>4.0479375232100328</v>
      </c>
      <c r="P84" s="62">
        <f>SUM(O84)*G84</f>
        <v>0.8500668798741069</v>
      </c>
      <c r="Q84" s="63"/>
      <c r="R84" s="71"/>
      <c r="S84" s="48">
        <f>SUM(P84)</f>
        <v>0.8500668798741069</v>
      </c>
    </row>
    <row r="85" spans="1:19" ht="15.75">
      <c r="S85" s="75">
        <f>SUM(S82:S84)</f>
        <v>30.974591971925239</v>
      </c>
    </row>
    <row r="86" spans="1:19" ht="15.75">
      <c r="R86" s="68" t="s">
        <v>121</v>
      </c>
      <c r="S86" s="75">
        <f>SUM(S85)</f>
        <v>30.974591971925239</v>
      </c>
    </row>
  </sheetData>
  <pageMargins left="0.31" right="0.22" top="0.24" bottom="0.21" header="0.23" footer="0.19"/>
  <pageSetup paperSize="9" scale="5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X84"/>
  <sheetViews>
    <sheetView topLeftCell="A49" zoomScale="85" zoomScaleNormal="85" workbookViewId="0">
      <selection activeCell="J62" sqref="J62"/>
    </sheetView>
  </sheetViews>
  <sheetFormatPr defaultRowHeight="12.75"/>
  <cols>
    <col min="1" max="1" width="19" customWidth="1"/>
    <col min="2" max="2" width="5.7109375" customWidth="1"/>
    <col min="3" max="4" width="6.7109375" customWidth="1"/>
    <col min="5" max="6" width="5.28515625" customWidth="1"/>
    <col min="7" max="7" width="9.42578125" customWidth="1"/>
    <col min="8" max="8" width="9.5703125" customWidth="1"/>
    <col min="9" max="9" width="20.5703125" customWidth="1"/>
    <col min="10" max="10" width="8.28515625" customWidth="1"/>
    <col min="11" max="11" width="8.5703125" customWidth="1"/>
    <col min="12" max="12" width="6.7109375" customWidth="1"/>
    <col min="13" max="13" width="10" style="6" customWidth="1"/>
    <col min="14" max="14" width="8.140625" style="6" customWidth="1"/>
    <col min="15" max="15" width="8.5703125" style="7" customWidth="1"/>
    <col min="16" max="16" width="11.140625" style="6" customWidth="1"/>
    <col min="17" max="17" width="6.7109375" customWidth="1"/>
    <col min="18" max="18" width="21.140625" customWidth="1"/>
    <col min="19" max="19" width="19.5703125" customWidth="1"/>
    <col min="24" max="24" width="16.140625" customWidth="1"/>
  </cols>
  <sheetData>
    <row r="1" spans="1:20" ht="18">
      <c r="A1" s="1" t="s">
        <v>0</v>
      </c>
      <c r="B1" s="1"/>
      <c r="C1" s="2" t="s">
        <v>1</v>
      </c>
      <c r="G1" t="s">
        <v>2</v>
      </c>
      <c r="J1" s="3" t="s">
        <v>3</v>
      </c>
      <c r="K1" s="3"/>
      <c r="L1" s="4">
        <v>1</v>
      </c>
      <c r="M1" s="5" t="s">
        <v>4</v>
      </c>
      <c r="P1" s="8" t="s">
        <v>5</v>
      </c>
      <c r="Q1" s="9">
        <v>0.8</v>
      </c>
      <c r="S1">
        <v>0.8</v>
      </c>
    </row>
    <row r="2" spans="1:20">
      <c r="A2" s="3" t="s">
        <v>6</v>
      </c>
      <c r="B2" s="3"/>
      <c r="G2" t="s">
        <v>7</v>
      </c>
      <c r="J2" s="3"/>
      <c r="K2" s="3"/>
      <c r="L2" s="4">
        <v>0.9</v>
      </c>
      <c r="M2" s="10" t="s">
        <v>8</v>
      </c>
      <c r="P2" s="8" t="s">
        <v>9</v>
      </c>
      <c r="Q2" s="11">
        <v>0.4</v>
      </c>
      <c r="S2">
        <v>0.4</v>
      </c>
    </row>
    <row r="3" spans="1:20">
      <c r="J3" s="3"/>
      <c r="K3" s="3"/>
      <c r="L3" s="4">
        <v>0.8</v>
      </c>
      <c r="M3" s="10" t="s">
        <v>10</v>
      </c>
    </row>
    <row r="4" spans="1:20">
      <c r="J4" s="3"/>
      <c r="K4" s="3"/>
      <c r="L4" s="4">
        <v>0.5</v>
      </c>
      <c r="M4" s="5" t="s">
        <v>11</v>
      </c>
      <c r="P4" s="9" t="s">
        <v>12</v>
      </c>
      <c r="S4">
        <v>0.72</v>
      </c>
    </row>
    <row r="5" spans="1:20">
      <c r="J5" s="3"/>
      <c r="K5" s="3"/>
      <c r="L5" s="4">
        <v>0.3</v>
      </c>
      <c r="M5" s="5" t="s">
        <v>13</v>
      </c>
      <c r="P5" s="9" t="s">
        <v>14</v>
      </c>
      <c r="S5">
        <v>0.36</v>
      </c>
    </row>
    <row r="6" spans="1:20" ht="18">
      <c r="B6" s="12"/>
      <c r="C6" s="13"/>
      <c r="D6" s="6"/>
      <c r="H6" s="14"/>
      <c r="I6" s="14"/>
      <c r="J6" s="3"/>
      <c r="K6" s="3"/>
      <c r="L6" s="4">
        <v>0.65</v>
      </c>
      <c r="M6" s="10" t="s">
        <v>16</v>
      </c>
      <c r="N6" s="1" t="s">
        <v>1</v>
      </c>
      <c r="O6" s="2"/>
      <c r="P6" s="15"/>
      <c r="Q6" s="16"/>
    </row>
    <row r="7" spans="1:20" ht="18">
      <c r="B7" s="12"/>
      <c r="C7" s="13"/>
      <c r="D7" s="6"/>
      <c r="H7" s="14"/>
      <c r="I7" s="14"/>
      <c r="J7" s="3"/>
      <c r="K7" s="3"/>
      <c r="L7" s="17" t="s">
        <v>18</v>
      </c>
      <c r="M7" s="10" t="s">
        <v>19</v>
      </c>
      <c r="N7" s="1"/>
      <c r="O7" s="2"/>
      <c r="P7" s="15"/>
      <c r="Q7" s="16"/>
    </row>
    <row r="8" spans="1:20" ht="18">
      <c r="B8" s="12"/>
      <c r="C8" s="13"/>
      <c r="D8" s="6"/>
      <c r="H8" s="14"/>
      <c r="I8" s="14"/>
      <c r="J8" s="3"/>
      <c r="K8" s="3"/>
      <c r="L8" s="4">
        <v>0.8</v>
      </c>
      <c r="M8" s="10" t="s">
        <v>21</v>
      </c>
      <c r="N8" s="1"/>
      <c r="O8" s="2"/>
      <c r="P8" s="15"/>
      <c r="Q8" s="16"/>
    </row>
    <row r="9" spans="1:20" ht="18">
      <c r="H9" s="14"/>
      <c r="I9" s="14"/>
      <c r="J9" s="18"/>
      <c r="K9" s="18"/>
      <c r="L9" s="18"/>
      <c r="M9" s="1"/>
      <c r="N9" s="1"/>
      <c r="O9" s="2"/>
      <c r="P9" s="15"/>
      <c r="Q9" s="16"/>
    </row>
    <row r="10" spans="1:20">
      <c r="I10" s="6"/>
    </row>
    <row r="11" spans="1:20" ht="13.5" thickBot="1">
      <c r="G11" t="s">
        <v>22</v>
      </c>
      <c r="H11" s="14">
        <v>100</v>
      </c>
      <c r="I11" s="16"/>
      <c r="J11" s="18"/>
      <c r="K11" s="18"/>
      <c r="L11" s="18"/>
      <c r="M11" s="19"/>
      <c r="N11" s="19" t="s">
        <v>1</v>
      </c>
      <c r="O11" s="2"/>
      <c r="P11" s="15" t="s">
        <v>1</v>
      </c>
      <c r="Q11" s="16" t="s">
        <v>1</v>
      </c>
    </row>
    <row r="12" spans="1:20" ht="13.5" thickBot="1">
      <c r="A12" s="20" t="s">
        <v>23</v>
      </c>
      <c r="B12" s="21" t="s">
        <v>24</v>
      </c>
      <c r="C12" s="22" t="s">
        <v>25</v>
      </c>
      <c r="D12" s="22" t="s">
        <v>26</v>
      </c>
      <c r="E12" s="22" t="s">
        <v>27</v>
      </c>
      <c r="F12" s="22" t="s">
        <v>28</v>
      </c>
      <c r="G12" s="23" t="s">
        <v>29</v>
      </c>
      <c r="H12" s="24" t="s">
        <v>30</v>
      </c>
      <c r="I12" s="25" t="s">
        <v>31</v>
      </c>
      <c r="J12" s="26" t="s">
        <v>32</v>
      </c>
      <c r="K12" s="26" t="s">
        <v>33</v>
      </c>
      <c r="L12" s="26" t="s">
        <v>34</v>
      </c>
      <c r="M12" s="27"/>
      <c r="N12" s="28"/>
      <c r="O12" s="29"/>
      <c r="P12" s="30" t="s">
        <v>1</v>
      </c>
      <c r="Q12" s="31"/>
      <c r="R12" t="s">
        <v>35</v>
      </c>
      <c r="S12" s="31" t="s">
        <v>36</v>
      </c>
    </row>
    <row r="13" spans="1:20" ht="13.5" thickBot="1">
      <c r="A13" s="32" t="s">
        <v>37</v>
      </c>
      <c r="B13" s="33"/>
      <c r="C13" s="34"/>
      <c r="D13" s="34"/>
      <c r="E13" s="34"/>
      <c r="F13" s="34"/>
      <c r="G13" s="35" t="s">
        <v>38</v>
      </c>
      <c r="H13" s="36"/>
      <c r="I13" s="37" t="s">
        <v>25</v>
      </c>
      <c r="J13" s="38" t="s">
        <v>39</v>
      </c>
      <c r="K13" s="38" t="s">
        <v>40</v>
      </c>
      <c r="L13" s="39" t="s">
        <v>41</v>
      </c>
      <c r="M13" s="40" t="s">
        <v>42</v>
      </c>
      <c r="N13" s="41" t="s">
        <v>0</v>
      </c>
      <c r="O13" s="42" t="s">
        <v>43</v>
      </c>
      <c r="P13" s="43" t="s">
        <v>44</v>
      </c>
      <c r="Q13" s="44"/>
      <c r="S13" s="45" t="s">
        <v>423</v>
      </c>
    </row>
    <row r="15" spans="1:20">
      <c r="A15" s="46" t="s">
        <v>74</v>
      </c>
      <c r="B15" s="73" t="s">
        <v>17</v>
      </c>
      <c r="C15" s="47" t="s">
        <v>8</v>
      </c>
      <c r="D15" s="47">
        <v>2023</v>
      </c>
      <c r="E15" s="47">
        <v>305</v>
      </c>
      <c r="F15" s="47">
        <v>44</v>
      </c>
      <c r="G15" s="69">
        <v>0.44</v>
      </c>
      <c r="H15" s="53">
        <v>100</v>
      </c>
      <c r="I15" s="54" t="s">
        <v>424</v>
      </c>
      <c r="J15" s="70">
        <v>21</v>
      </c>
      <c r="K15" s="70">
        <v>105</v>
      </c>
      <c r="L15" s="55">
        <v>0.9</v>
      </c>
      <c r="M15" s="50">
        <f t="shared" ref="M15:M51" si="0">(J15/K15+0.99)^-5.67</f>
        <v>0.37294838333651403</v>
      </c>
      <c r="N15" s="56">
        <f t="shared" ref="N15:N51" si="1">SUM(L15)*M15</f>
        <v>0.33565354500286265</v>
      </c>
      <c r="O15" s="61">
        <f t="shared" ref="O15:O51" si="2">SUM(N15)*(H15)</f>
        <v>33.565354500286269</v>
      </c>
      <c r="P15" s="62">
        <f t="shared" ref="P15:P51" si="3">SUM(O15)*G15</f>
        <v>14.768755980125958</v>
      </c>
      <c r="Q15" s="63"/>
      <c r="R15" s="71"/>
      <c r="S15" s="48">
        <f>SUM(P15)</f>
        <v>14.768755980125958</v>
      </c>
      <c r="T15" s="100"/>
    </row>
    <row r="16" spans="1:20">
      <c r="A16" s="46" t="s">
        <v>340</v>
      </c>
      <c r="B16" s="73" t="s">
        <v>17</v>
      </c>
      <c r="C16" s="47" t="s">
        <v>54</v>
      </c>
      <c r="D16" s="47">
        <v>2023</v>
      </c>
      <c r="E16" s="47">
        <v>334</v>
      </c>
      <c r="F16" s="47">
        <v>41</v>
      </c>
      <c r="G16" s="52">
        <v>0.41</v>
      </c>
      <c r="H16" s="53">
        <v>100</v>
      </c>
      <c r="I16" s="54" t="s">
        <v>425</v>
      </c>
      <c r="J16" s="70">
        <v>15</v>
      </c>
      <c r="K16" s="70">
        <v>173</v>
      </c>
      <c r="L16" s="55">
        <v>0.5</v>
      </c>
      <c r="M16" s="50">
        <f t="shared" si="0"/>
        <v>0.65767461487639844</v>
      </c>
      <c r="N16" s="56">
        <f t="shared" si="1"/>
        <v>0.32883730743819922</v>
      </c>
      <c r="O16" s="61">
        <f t="shared" si="2"/>
        <v>32.883730743819925</v>
      </c>
      <c r="P16" s="62">
        <f t="shared" si="3"/>
        <v>13.482329604966168</v>
      </c>
      <c r="Q16" s="63"/>
      <c r="R16" s="71"/>
      <c r="S16" s="48">
        <f>SUM(P16)</f>
        <v>13.482329604966168</v>
      </c>
      <c r="T16" s="100"/>
    </row>
    <row r="17" spans="1:20">
      <c r="A17" s="46" t="s">
        <v>382</v>
      </c>
      <c r="B17" s="73" t="s">
        <v>17</v>
      </c>
      <c r="C17" s="47" t="s">
        <v>8</v>
      </c>
      <c r="D17" s="47">
        <v>2022</v>
      </c>
      <c r="E17" s="47">
        <v>245</v>
      </c>
      <c r="F17" s="47">
        <v>42</v>
      </c>
      <c r="G17" s="69">
        <v>0.42</v>
      </c>
      <c r="H17" s="53">
        <v>100</v>
      </c>
      <c r="I17" s="54" t="s">
        <v>383</v>
      </c>
      <c r="J17" s="70">
        <v>16</v>
      </c>
      <c r="K17" s="70">
        <v>93</v>
      </c>
      <c r="L17" s="55">
        <v>0.9</v>
      </c>
      <c r="M17" s="50">
        <f t="shared" si="0"/>
        <v>0.42676629198302596</v>
      </c>
      <c r="N17" s="56">
        <f t="shared" si="1"/>
        <v>0.3840896627847234</v>
      </c>
      <c r="O17" s="61">
        <f t="shared" si="2"/>
        <v>38.408966278472342</v>
      </c>
      <c r="P17" s="62">
        <f t="shared" si="3"/>
        <v>16.131765836958383</v>
      </c>
      <c r="Q17" s="63"/>
      <c r="R17" s="64" t="s">
        <v>426</v>
      </c>
      <c r="S17" s="48">
        <f>SUM(P17)*0.8</f>
        <v>12.905412669566708</v>
      </c>
      <c r="T17" s="100"/>
    </row>
    <row r="18" spans="1:20">
      <c r="A18" s="46" t="s">
        <v>291</v>
      </c>
      <c r="B18" s="73" t="s">
        <v>17</v>
      </c>
      <c r="C18" s="47" t="s">
        <v>54</v>
      </c>
      <c r="D18" s="47">
        <v>2023</v>
      </c>
      <c r="E18" s="47">
        <v>334</v>
      </c>
      <c r="F18" s="47">
        <v>41</v>
      </c>
      <c r="G18" s="52">
        <v>0.41</v>
      </c>
      <c r="H18" s="53">
        <v>100</v>
      </c>
      <c r="I18" s="54" t="s">
        <v>427</v>
      </c>
      <c r="J18" s="70">
        <v>27</v>
      </c>
      <c r="K18" s="70">
        <v>173</v>
      </c>
      <c r="L18" s="55">
        <v>0.5</v>
      </c>
      <c r="M18" s="50">
        <f t="shared" si="0"/>
        <v>0.46160890401636145</v>
      </c>
      <c r="N18" s="56">
        <f t="shared" si="1"/>
        <v>0.23080445200818073</v>
      </c>
      <c r="O18" s="61">
        <f t="shared" si="2"/>
        <v>23.080445200818072</v>
      </c>
      <c r="P18" s="62">
        <f t="shared" si="3"/>
        <v>9.4629825323354098</v>
      </c>
      <c r="Q18" s="63"/>
      <c r="R18" s="71"/>
      <c r="S18" s="48">
        <f>SUM(P18)</f>
        <v>9.4629825323354098</v>
      </c>
      <c r="T18" s="100"/>
    </row>
    <row r="19" spans="1:20">
      <c r="A19" s="46" t="s">
        <v>245</v>
      </c>
      <c r="B19" s="73" t="s">
        <v>17</v>
      </c>
      <c r="C19" s="47" t="s">
        <v>8</v>
      </c>
      <c r="D19" s="47">
        <v>2023</v>
      </c>
      <c r="E19" s="47">
        <v>305</v>
      </c>
      <c r="F19" s="47">
        <v>44</v>
      </c>
      <c r="G19" s="69">
        <v>0.44</v>
      </c>
      <c r="H19" s="53">
        <v>100</v>
      </c>
      <c r="I19" s="54" t="s">
        <v>428</v>
      </c>
      <c r="J19" s="70">
        <v>43</v>
      </c>
      <c r="K19" s="70">
        <v>125</v>
      </c>
      <c r="L19" s="55">
        <v>0.9</v>
      </c>
      <c r="M19" s="50">
        <f t="shared" si="0"/>
        <v>0.1951490521719739</v>
      </c>
      <c r="N19" s="56">
        <f t="shared" si="1"/>
        <v>0.1756341469547765</v>
      </c>
      <c r="O19" s="61">
        <f t="shared" si="2"/>
        <v>17.56341469547765</v>
      </c>
      <c r="P19" s="62">
        <f t="shared" si="3"/>
        <v>7.7279024660101658</v>
      </c>
      <c r="Q19" s="63"/>
      <c r="R19" s="71"/>
      <c r="S19" s="48">
        <f>SUM(P19)</f>
        <v>7.7279024660101658</v>
      </c>
      <c r="T19" s="100"/>
    </row>
    <row r="20" spans="1:20">
      <c r="A20" s="46" t="s">
        <v>220</v>
      </c>
      <c r="B20" s="73" t="s">
        <v>17</v>
      </c>
      <c r="C20" s="47" t="s">
        <v>54</v>
      </c>
      <c r="D20" s="47">
        <v>2022</v>
      </c>
      <c r="E20" s="47">
        <v>314</v>
      </c>
      <c r="F20" s="47">
        <v>37</v>
      </c>
      <c r="G20" s="52">
        <v>0.37</v>
      </c>
      <c r="H20" s="53">
        <v>100</v>
      </c>
      <c r="I20" s="54" t="s">
        <v>386</v>
      </c>
      <c r="J20" s="70">
        <v>24</v>
      </c>
      <c r="K20" s="70">
        <v>149</v>
      </c>
      <c r="L20" s="55">
        <v>0.5</v>
      </c>
      <c r="M20" s="50">
        <f t="shared" si="0"/>
        <v>0.45034461889039207</v>
      </c>
      <c r="N20" s="56">
        <f t="shared" si="1"/>
        <v>0.22517230944519603</v>
      </c>
      <c r="O20" s="61">
        <f t="shared" si="2"/>
        <v>22.517230944519603</v>
      </c>
      <c r="P20" s="62">
        <f t="shared" si="3"/>
        <v>8.3313754494722527</v>
      </c>
      <c r="Q20" s="63"/>
      <c r="R20" s="64" t="s">
        <v>426</v>
      </c>
      <c r="S20" s="48">
        <f>SUM(P20)*0.8</f>
        <v>6.6651003595778029</v>
      </c>
      <c r="T20" s="100"/>
    </row>
    <row r="21" spans="1:20">
      <c r="A21" s="46" t="s">
        <v>211</v>
      </c>
      <c r="B21" s="73" t="s">
        <v>17</v>
      </c>
      <c r="C21" s="47" t="s">
        <v>54</v>
      </c>
      <c r="D21" s="47">
        <v>2022</v>
      </c>
      <c r="E21" s="47">
        <v>314</v>
      </c>
      <c r="F21" s="47">
        <v>37</v>
      </c>
      <c r="G21" s="52">
        <v>0.37</v>
      </c>
      <c r="H21" s="53">
        <v>100</v>
      </c>
      <c r="I21" s="54" t="s">
        <v>389</v>
      </c>
      <c r="J21" s="70">
        <v>36</v>
      </c>
      <c r="K21" s="70">
        <v>149</v>
      </c>
      <c r="L21" s="55">
        <v>0.5</v>
      </c>
      <c r="M21" s="50">
        <f t="shared" si="0"/>
        <v>0.30691311226531431</v>
      </c>
      <c r="N21" s="56">
        <f t="shared" si="1"/>
        <v>0.15345655613265716</v>
      </c>
      <c r="O21" s="61">
        <f t="shared" si="2"/>
        <v>15.345655613265716</v>
      </c>
      <c r="P21" s="62">
        <f t="shared" si="3"/>
        <v>5.6778925769083148</v>
      </c>
      <c r="Q21" s="63"/>
      <c r="R21" s="64" t="s">
        <v>426</v>
      </c>
      <c r="S21" s="48">
        <f>SUM(P21)</f>
        <v>5.6778925769083148</v>
      </c>
      <c r="T21" s="100"/>
    </row>
    <row r="22" spans="1:20">
      <c r="A22" s="46" t="s">
        <v>348</v>
      </c>
      <c r="B22" s="73" t="s">
        <v>17</v>
      </c>
      <c r="C22" s="47" t="s">
        <v>54</v>
      </c>
      <c r="D22" s="47">
        <v>2023</v>
      </c>
      <c r="E22" s="47">
        <v>334</v>
      </c>
      <c r="F22" s="47">
        <v>41</v>
      </c>
      <c r="G22" s="52">
        <v>0.41</v>
      </c>
      <c r="H22" s="53">
        <v>100</v>
      </c>
      <c r="I22" s="54" t="s">
        <v>429</v>
      </c>
      <c r="J22" s="70">
        <v>49</v>
      </c>
      <c r="K22" s="70">
        <v>169</v>
      </c>
      <c r="L22" s="55">
        <v>0.5</v>
      </c>
      <c r="M22" s="50">
        <f t="shared" si="0"/>
        <v>0.24673644800885294</v>
      </c>
      <c r="N22" s="56">
        <f t="shared" si="1"/>
        <v>0.12336822400442647</v>
      </c>
      <c r="O22" s="61">
        <f t="shared" si="2"/>
        <v>12.336822400442648</v>
      </c>
      <c r="P22" s="62">
        <f t="shared" si="3"/>
        <v>5.0580971841814852</v>
      </c>
      <c r="Q22" s="63"/>
      <c r="R22" s="71"/>
      <c r="S22" s="48">
        <f>SUM(P22)</f>
        <v>5.0580971841814852</v>
      </c>
      <c r="T22" s="100"/>
    </row>
    <row r="23" spans="1:20">
      <c r="A23" s="46" t="s">
        <v>390</v>
      </c>
      <c r="B23" s="73" t="s">
        <v>17</v>
      </c>
      <c r="C23" s="47" t="s">
        <v>64</v>
      </c>
      <c r="D23" s="47">
        <v>2023</v>
      </c>
      <c r="E23" s="47">
        <v>377</v>
      </c>
      <c r="F23" s="47">
        <v>30</v>
      </c>
      <c r="G23" s="69">
        <v>0.3</v>
      </c>
      <c r="H23" s="53">
        <v>100</v>
      </c>
      <c r="I23" s="54" t="s">
        <v>430</v>
      </c>
      <c r="J23" s="70">
        <v>15</v>
      </c>
      <c r="K23" s="70">
        <v>96</v>
      </c>
      <c r="L23" s="55">
        <v>0.3</v>
      </c>
      <c r="M23" s="50">
        <f t="shared" si="0"/>
        <v>0.46119659578939148</v>
      </c>
      <c r="N23" s="56">
        <f t="shared" si="1"/>
        <v>0.13835897873681743</v>
      </c>
      <c r="O23" s="61">
        <f t="shared" si="2"/>
        <v>13.835897873681743</v>
      </c>
      <c r="P23" s="62">
        <f t="shared" si="3"/>
        <v>4.1507693621045227</v>
      </c>
      <c r="Q23" s="63"/>
      <c r="R23" s="64"/>
      <c r="S23" s="48">
        <f>SUM(P23)</f>
        <v>4.1507693621045227</v>
      </c>
      <c r="T23" s="100"/>
    </row>
    <row r="24" spans="1:20">
      <c r="A24" s="46" t="s">
        <v>431</v>
      </c>
      <c r="B24" s="73" t="s">
        <v>17</v>
      </c>
      <c r="C24" s="47" t="s">
        <v>64</v>
      </c>
      <c r="D24" s="47">
        <v>2023</v>
      </c>
      <c r="E24" s="47">
        <v>377</v>
      </c>
      <c r="F24" s="47">
        <v>30</v>
      </c>
      <c r="G24" s="69">
        <v>0.3</v>
      </c>
      <c r="H24" s="53">
        <v>100</v>
      </c>
      <c r="I24" s="54" t="s">
        <v>432</v>
      </c>
      <c r="J24" s="70">
        <v>18</v>
      </c>
      <c r="K24" s="70">
        <v>96</v>
      </c>
      <c r="L24" s="55">
        <v>0.3</v>
      </c>
      <c r="M24" s="50">
        <f t="shared" si="0"/>
        <v>0.39596026606925211</v>
      </c>
      <c r="N24" s="56">
        <f t="shared" si="1"/>
        <v>0.11878807982077563</v>
      </c>
      <c r="O24" s="61">
        <f t="shared" si="2"/>
        <v>11.878807982077562</v>
      </c>
      <c r="P24" s="62">
        <f t="shared" si="3"/>
        <v>3.5636423946232685</v>
      </c>
      <c r="Q24" s="63"/>
      <c r="R24" s="64"/>
      <c r="S24" s="48">
        <f>SUM(P24)</f>
        <v>3.5636423946232685</v>
      </c>
      <c r="T24" s="100"/>
    </row>
    <row r="25" spans="1:20">
      <c r="A25" s="46" t="s">
        <v>360</v>
      </c>
      <c r="B25" s="73" t="s">
        <v>17</v>
      </c>
      <c r="C25" s="47" t="s">
        <v>64</v>
      </c>
      <c r="D25" s="47">
        <v>2022</v>
      </c>
      <c r="E25" s="47">
        <v>301</v>
      </c>
      <c r="F25" s="47">
        <v>34</v>
      </c>
      <c r="G25" s="52">
        <v>0.34</v>
      </c>
      <c r="H25" s="53">
        <v>100</v>
      </c>
      <c r="I25" s="54" t="s">
        <v>392</v>
      </c>
      <c r="J25" s="70">
        <v>17</v>
      </c>
      <c r="K25" s="70">
        <v>95</v>
      </c>
      <c r="L25" s="55">
        <v>0.3</v>
      </c>
      <c r="M25" s="50">
        <f t="shared" si="0"/>
        <v>0.41266970776317752</v>
      </c>
      <c r="N25" s="56">
        <f t="shared" si="1"/>
        <v>0.12380091232895325</v>
      </c>
      <c r="O25" s="61">
        <f t="shared" si="2"/>
        <v>12.380091232895325</v>
      </c>
      <c r="P25" s="62">
        <f t="shared" si="3"/>
        <v>4.2092310191844104</v>
      </c>
      <c r="Q25" s="63"/>
      <c r="R25" s="64" t="s">
        <v>426</v>
      </c>
      <c r="S25" s="48">
        <f>SUM(P25)*0.8</f>
        <v>3.3673848153475285</v>
      </c>
      <c r="T25" s="100"/>
    </row>
    <row r="26" spans="1:20">
      <c r="A26" s="46" t="s">
        <v>75</v>
      </c>
      <c r="B26" s="73" t="s">
        <v>17</v>
      </c>
      <c r="C26" s="47" t="s">
        <v>8</v>
      </c>
      <c r="D26" s="47">
        <v>2023</v>
      </c>
      <c r="E26" s="47">
        <v>305</v>
      </c>
      <c r="F26" s="47">
        <v>44</v>
      </c>
      <c r="G26" s="69">
        <v>0.44</v>
      </c>
      <c r="H26" s="53">
        <v>100</v>
      </c>
      <c r="I26" s="54" t="s">
        <v>433</v>
      </c>
      <c r="J26" s="70">
        <v>22</v>
      </c>
      <c r="K26" s="70">
        <v>40</v>
      </c>
      <c r="L26" s="55">
        <v>0.9</v>
      </c>
      <c r="M26" s="50">
        <f t="shared" si="0"/>
        <v>8.6448510109335922E-2</v>
      </c>
      <c r="N26" s="56">
        <f t="shared" si="1"/>
        <v>7.7803659098402325E-2</v>
      </c>
      <c r="O26" s="61">
        <f t="shared" si="2"/>
        <v>7.7803659098402322</v>
      </c>
      <c r="P26" s="62">
        <f t="shared" si="3"/>
        <v>3.4233610003297024</v>
      </c>
      <c r="Q26" s="63"/>
      <c r="R26" s="64" t="s">
        <v>51</v>
      </c>
      <c r="S26" s="48">
        <f>SUM(P26)*0.9</f>
        <v>3.081024900296732</v>
      </c>
      <c r="T26" s="100"/>
    </row>
    <row r="27" spans="1:20">
      <c r="A27" s="46" t="s">
        <v>294</v>
      </c>
      <c r="B27" s="73" t="s">
        <v>17</v>
      </c>
      <c r="C27" s="47" t="s">
        <v>8</v>
      </c>
      <c r="D27" s="47">
        <v>2023</v>
      </c>
      <c r="E27" s="47">
        <v>305</v>
      </c>
      <c r="F27" s="47">
        <v>44</v>
      </c>
      <c r="G27" s="69">
        <v>0.44</v>
      </c>
      <c r="H27" s="53">
        <v>100</v>
      </c>
      <c r="I27" s="54" t="s">
        <v>433</v>
      </c>
      <c r="J27" s="70">
        <v>22</v>
      </c>
      <c r="K27" s="70">
        <v>40</v>
      </c>
      <c r="L27" s="55">
        <v>0.9</v>
      </c>
      <c r="M27" s="50">
        <f t="shared" si="0"/>
        <v>8.6448510109335922E-2</v>
      </c>
      <c r="N27" s="56">
        <f t="shared" si="1"/>
        <v>7.7803659098402325E-2</v>
      </c>
      <c r="O27" s="61">
        <f t="shared" si="2"/>
        <v>7.7803659098402322</v>
      </c>
      <c r="P27" s="62">
        <f t="shared" si="3"/>
        <v>3.4233610003297024</v>
      </c>
      <c r="Q27" s="63"/>
      <c r="R27" s="64" t="s">
        <v>51</v>
      </c>
      <c r="S27" s="48">
        <f>SUM(P27)*0.9</f>
        <v>3.081024900296732</v>
      </c>
      <c r="T27" s="100"/>
    </row>
    <row r="28" spans="1:20">
      <c r="A28" s="51" t="s">
        <v>66</v>
      </c>
      <c r="B28" s="73" t="s">
        <v>17</v>
      </c>
      <c r="C28" s="47" t="s">
        <v>8</v>
      </c>
      <c r="D28" s="47">
        <v>2022</v>
      </c>
      <c r="E28" s="47">
        <v>245</v>
      </c>
      <c r="F28" s="47">
        <v>42</v>
      </c>
      <c r="G28" s="69">
        <v>0.42</v>
      </c>
      <c r="H28" s="53">
        <v>100</v>
      </c>
      <c r="I28" s="54" t="s">
        <v>396</v>
      </c>
      <c r="J28" s="70">
        <v>61</v>
      </c>
      <c r="K28" s="70">
        <v>102</v>
      </c>
      <c r="L28" s="55">
        <v>0.9</v>
      </c>
      <c r="M28" s="50">
        <f t="shared" si="0"/>
        <v>7.2630137498285036E-2</v>
      </c>
      <c r="N28" s="56">
        <f t="shared" si="1"/>
        <v>6.5367123748456532E-2</v>
      </c>
      <c r="O28" s="61">
        <f t="shared" si="2"/>
        <v>6.5367123748456528</v>
      </c>
      <c r="P28" s="62">
        <f t="shared" si="3"/>
        <v>2.745419197435174</v>
      </c>
      <c r="Q28" s="63"/>
      <c r="R28" s="64" t="s">
        <v>426</v>
      </c>
      <c r="S28" s="48">
        <f>SUM(P28)</f>
        <v>2.745419197435174</v>
      </c>
      <c r="T28" s="100"/>
    </row>
    <row r="29" spans="1:20">
      <c r="A29" s="46" t="s">
        <v>325</v>
      </c>
      <c r="B29" s="73" t="s">
        <v>17</v>
      </c>
      <c r="C29" s="47" t="s">
        <v>54</v>
      </c>
      <c r="D29" s="47">
        <v>2022</v>
      </c>
      <c r="E29" s="47">
        <v>314</v>
      </c>
      <c r="F29" s="47">
        <v>37</v>
      </c>
      <c r="G29" s="52">
        <v>0.37</v>
      </c>
      <c r="H29" s="53">
        <v>100</v>
      </c>
      <c r="I29" s="54" t="s">
        <v>393</v>
      </c>
      <c r="J29" s="70">
        <v>10</v>
      </c>
      <c r="K29" s="70">
        <v>30</v>
      </c>
      <c r="L29" s="55">
        <v>0.5</v>
      </c>
      <c r="M29" s="50">
        <f t="shared" si="0"/>
        <v>0.20423743187240354</v>
      </c>
      <c r="N29" s="56">
        <f t="shared" si="1"/>
        <v>0.10211871593620177</v>
      </c>
      <c r="O29" s="61">
        <f t="shared" si="2"/>
        <v>10.211871593620177</v>
      </c>
      <c r="P29" s="62">
        <f t="shared" si="3"/>
        <v>3.7783924896394656</v>
      </c>
      <c r="Q29" s="63"/>
      <c r="R29" s="64" t="s">
        <v>434</v>
      </c>
      <c r="S29" s="48">
        <f>SUM(P29)*0.72</f>
        <v>2.7204425925404152</v>
      </c>
      <c r="T29" s="100"/>
    </row>
    <row r="30" spans="1:20">
      <c r="A30" s="46" t="s">
        <v>405</v>
      </c>
      <c r="B30" s="73" t="s">
        <v>17</v>
      </c>
      <c r="C30" s="47" t="s">
        <v>64</v>
      </c>
      <c r="D30" s="47">
        <v>2023</v>
      </c>
      <c r="E30" s="47">
        <v>377</v>
      </c>
      <c r="F30" s="47">
        <v>30</v>
      </c>
      <c r="G30" s="69">
        <v>0.3</v>
      </c>
      <c r="H30" s="53">
        <v>100</v>
      </c>
      <c r="I30" s="54" t="s">
        <v>394</v>
      </c>
      <c r="J30" s="70">
        <v>6</v>
      </c>
      <c r="K30" s="70">
        <v>26</v>
      </c>
      <c r="L30" s="55">
        <v>0.3</v>
      </c>
      <c r="M30" s="50">
        <f t="shared" si="0"/>
        <v>0.32269157954342875</v>
      </c>
      <c r="N30" s="56">
        <f t="shared" si="1"/>
        <v>9.6807473863028626E-2</v>
      </c>
      <c r="O30" s="61">
        <f t="shared" si="2"/>
        <v>9.6807473863028619</v>
      </c>
      <c r="P30" s="62">
        <f t="shared" si="3"/>
        <v>2.9042242158908587</v>
      </c>
      <c r="Q30" s="63"/>
      <c r="R30" s="64" t="s">
        <v>51</v>
      </c>
      <c r="S30" s="48">
        <f>SUM(P30)*0.9</f>
        <v>2.6138017943017728</v>
      </c>
      <c r="T30" s="100"/>
    </row>
    <row r="31" spans="1:20">
      <c r="A31" s="46" t="s">
        <v>157</v>
      </c>
      <c r="B31" s="73" t="s">
        <v>17</v>
      </c>
      <c r="C31" s="47" t="s">
        <v>54</v>
      </c>
      <c r="D31" s="47">
        <v>2021</v>
      </c>
      <c r="E31" s="47">
        <v>256</v>
      </c>
      <c r="F31" s="47">
        <v>30</v>
      </c>
      <c r="G31" s="69">
        <v>0.3</v>
      </c>
      <c r="H31" s="53">
        <v>100</v>
      </c>
      <c r="I31" s="54" t="s">
        <v>334</v>
      </c>
      <c r="J31" s="70">
        <v>25</v>
      </c>
      <c r="K31" s="70">
        <v>133</v>
      </c>
      <c r="L31" s="55">
        <v>0.5</v>
      </c>
      <c r="M31" s="50">
        <f t="shared" si="0"/>
        <v>0.39506546950964921</v>
      </c>
      <c r="N31" s="56">
        <f t="shared" si="1"/>
        <v>0.19753273475482461</v>
      </c>
      <c r="O31" s="61">
        <f t="shared" si="2"/>
        <v>19.753273475482462</v>
      </c>
      <c r="P31" s="62">
        <f t="shared" si="3"/>
        <v>5.9259820426447387</v>
      </c>
      <c r="Q31" s="63"/>
      <c r="R31" s="64" t="s">
        <v>435</v>
      </c>
      <c r="S31" s="48">
        <f>SUM(P31)*0.4</f>
        <v>2.3703928170578954</v>
      </c>
      <c r="T31" s="100"/>
    </row>
    <row r="32" spans="1:20">
      <c r="A32" s="46" t="s">
        <v>350</v>
      </c>
      <c r="B32" s="73" t="s">
        <v>17</v>
      </c>
      <c r="C32" s="47" t="s">
        <v>64</v>
      </c>
      <c r="D32" s="47">
        <v>2022</v>
      </c>
      <c r="E32" s="47">
        <v>301</v>
      </c>
      <c r="F32" s="47">
        <v>34</v>
      </c>
      <c r="G32" s="52">
        <v>0.34</v>
      </c>
      <c r="H32" s="53">
        <v>100</v>
      </c>
      <c r="I32" s="54" t="s">
        <v>394</v>
      </c>
      <c r="J32" s="70">
        <v>6</v>
      </c>
      <c r="K32" s="70">
        <v>26</v>
      </c>
      <c r="L32" s="55">
        <v>0.3</v>
      </c>
      <c r="M32" s="50">
        <f t="shared" si="0"/>
        <v>0.32269157954342875</v>
      </c>
      <c r="N32" s="56">
        <f t="shared" si="1"/>
        <v>9.6807473863028626E-2</v>
      </c>
      <c r="O32" s="61">
        <f t="shared" si="2"/>
        <v>9.6807473863028619</v>
      </c>
      <c r="P32" s="62">
        <f t="shared" si="3"/>
        <v>3.2914541113429734</v>
      </c>
      <c r="Q32" s="63"/>
      <c r="R32" s="64" t="s">
        <v>434</v>
      </c>
      <c r="S32" s="48">
        <f>SUM(P32)*0.72</f>
        <v>2.369846960166941</v>
      </c>
      <c r="T32" s="100"/>
    </row>
    <row r="33" spans="1:20">
      <c r="A33" s="46" t="s">
        <v>356</v>
      </c>
      <c r="B33" s="73" t="s">
        <v>17</v>
      </c>
      <c r="C33" s="47" t="s">
        <v>64</v>
      </c>
      <c r="D33" s="47">
        <v>2022</v>
      </c>
      <c r="E33" s="47">
        <v>301</v>
      </c>
      <c r="F33" s="47">
        <v>34</v>
      </c>
      <c r="G33" s="52">
        <v>0.34</v>
      </c>
      <c r="H33" s="53">
        <v>100</v>
      </c>
      <c r="I33" s="54" t="s">
        <v>395</v>
      </c>
      <c r="J33" s="70">
        <v>29</v>
      </c>
      <c r="K33" s="70">
        <v>110</v>
      </c>
      <c r="L33" s="55">
        <v>0.3</v>
      </c>
      <c r="M33" s="50">
        <f t="shared" si="0"/>
        <v>0.27756655526244584</v>
      </c>
      <c r="N33" s="56">
        <f t="shared" si="1"/>
        <v>8.3269966578733742E-2</v>
      </c>
      <c r="O33" s="61">
        <f t="shared" si="2"/>
        <v>8.3269966578733747</v>
      </c>
      <c r="P33" s="62">
        <f t="shared" si="3"/>
        <v>2.8311788636769477</v>
      </c>
      <c r="Q33" s="63"/>
      <c r="R33" s="64" t="s">
        <v>426</v>
      </c>
      <c r="S33" s="48">
        <f>SUM(P33)*0.8</f>
        <v>2.2649430909415584</v>
      </c>
      <c r="T33" s="100"/>
    </row>
    <row r="34" spans="1:20">
      <c r="A34" s="46" t="s">
        <v>101</v>
      </c>
      <c r="B34" s="73" t="s">
        <v>17</v>
      </c>
      <c r="C34" s="47" t="s">
        <v>8</v>
      </c>
      <c r="D34" s="47">
        <v>2022</v>
      </c>
      <c r="E34" s="47">
        <v>245</v>
      </c>
      <c r="F34" s="47">
        <v>42</v>
      </c>
      <c r="G34" s="69">
        <v>0.42</v>
      </c>
      <c r="H34" s="53">
        <v>100</v>
      </c>
      <c r="I34" s="54" t="s">
        <v>398</v>
      </c>
      <c r="J34" s="70">
        <v>67</v>
      </c>
      <c r="K34" s="70">
        <v>102</v>
      </c>
      <c r="L34" s="55">
        <v>0.9</v>
      </c>
      <c r="M34" s="50">
        <f t="shared" si="0"/>
        <v>5.9095241628427372E-2</v>
      </c>
      <c r="N34" s="56">
        <f t="shared" si="1"/>
        <v>5.3185717465584634E-2</v>
      </c>
      <c r="O34" s="61">
        <f t="shared" si="2"/>
        <v>5.3185717465584634</v>
      </c>
      <c r="P34" s="62">
        <f t="shared" si="3"/>
        <v>2.2338001335545545</v>
      </c>
      <c r="Q34" s="63"/>
      <c r="R34" s="71"/>
      <c r="S34" s="83">
        <f>SUM(P34)</f>
        <v>2.2338001335545545</v>
      </c>
      <c r="T34" s="100"/>
    </row>
    <row r="35" spans="1:20">
      <c r="A35" s="46" t="s">
        <v>401</v>
      </c>
      <c r="B35" s="73" t="s">
        <v>17</v>
      </c>
      <c r="C35" s="47" t="s">
        <v>64</v>
      </c>
      <c r="D35" s="47">
        <v>2023</v>
      </c>
      <c r="E35" s="47">
        <v>377</v>
      </c>
      <c r="F35" s="47">
        <v>30</v>
      </c>
      <c r="G35" s="69">
        <v>0.3</v>
      </c>
      <c r="H35" s="53">
        <v>100</v>
      </c>
      <c r="I35" s="54" t="s">
        <v>436</v>
      </c>
      <c r="J35" s="70">
        <v>7</v>
      </c>
      <c r="K35" s="70">
        <v>26</v>
      </c>
      <c r="L35" s="55">
        <v>0.3</v>
      </c>
      <c r="M35" s="50">
        <f t="shared" si="0"/>
        <v>0.27064673690201957</v>
      </c>
      <c r="N35" s="56">
        <f t="shared" si="1"/>
        <v>8.1194021070605873E-2</v>
      </c>
      <c r="O35" s="61">
        <f t="shared" si="2"/>
        <v>8.1194021070605871</v>
      </c>
      <c r="P35" s="62">
        <f t="shared" si="3"/>
        <v>2.4358206321181761</v>
      </c>
      <c r="Q35" s="63"/>
      <c r="R35" s="64" t="s">
        <v>51</v>
      </c>
      <c r="S35" s="48">
        <f>SUM(P35)*0.9</f>
        <v>2.1922385689063586</v>
      </c>
      <c r="T35" s="100"/>
    </row>
    <row r="36" spans="1:20">
      <c r="A36" s="46" t="s">
        <v>358</v>
      </c>
      <c r="B36" s="73" t="s">
        <v>17</v>
      </c>
      <c r="C36" s="47" t="s">
        <v>54</v>
      </c>
      <c r="D36" s="47">
        <v>2023</v>
      </c>
      <c r="E36" s="47">
        <v>334</v>
      </c>
      <c r="F36" s="47">
        <v>41</v>
      </c>
      <c r="G36" s="52">
        <v>0.41</v>
      </c>
      <c r="H36" s="53">
        <v>100</v>
      </c>
      <c r="I36" s="54" t="s">
        <v>437</v>
      </c>
      <c r="J36" s="70">
        <v>18</v>
      </c>
      <c r="K36" s="70">
        <v>32</v>
      </c>
      <c r="L36" s="55">
        <v>0.5</v>
      </c>
      <c r="M36" s="50">
        <f t="shared" si="0"/>
        <v>8.2575417437887627E-2</v>
      </c>
      <c r="N36" s="56">
        <f t="shared" si="1"/>
        <v>4.1287708718943814E-2</v>
      </c>
      <c r="O36" s="61">
        <f t="shared" si="2"/>
        <v>4.128770871894381</v>
      </c>
      <c r="P36" s="62">
        <f t="shared" si="3"/>
        <v>1.692796057476696</v>
      </c>
      <c r="Q36" s="63"/>
      <c r="R36" s="64" t="s">
        <v>51</v>
      </c>
      <c r="S36" s="48">
        <f>SUM(P36)*0.9</f>
        <v>1.5235164517290265</v>
      </c>
      <c r="T36" s="100"/>
    </row>
    <row r="37" spans="1:20">
      <c r="A37" s="46" t="s">
        <v>109</v>
      </c>
      <c r="B37" s="73" t="s">
        <v>17</v>
      </c>
      <c r="C37" s="47" t="s">
        <v>10</v>
      </c>
      <c r="D37" s="47">
        <v>2022</v>
      </c>
      <c r="E37" s="47">
        <v>265</v>
      </c>
      <c r="F37" s="47">
        <v>25</v>
      </c>
      <c r="G37" s="69">
        <v>0.25</v>
      </c>
      <c r="H37" s="53">
        <v>100</v>
      </c>
      <c r="I37" s="54" t="s">
        <v>399</v>
      </c>
      <c r="J37" s="49">
        <v>66</v>
      </c>
      <c r="K37" s="49">
        <v>114</v>
      </c>
      <c r="L37" s="55">
        <v>0.8</v>
      </c>
      <c r="M37" s="50">
        <f t="shared" si="0"/>
        <v>7.7785834148611371E-2</v>
      </c>
      <c r="N37" s="56">
        <f t="shared" si="1"/>
        <v>6.2228667318889097E-2</v>
      </c>
      <c r="O37" s="61">
        <f t="shared" si="2"/>
        <v>6.2228667318889102</v>
      </c>
      <c r="P37" s="62">
        <f t="shared" si="3"/>
        <v>1.5557166829722275</v>
      </c>
      <c r="Q37" s="63"/>
      <c r="R37" s="64" t="s">
        <v>426</v>
      </c>
      <c r="S37" s="48">
        <f>SUM(P37)*0.8</f>
        <v>1.2445733463777822</v>
      </c>
      <c r="T37" s="100"/>
    </row>
    <row r="38" spans="1:20">
      <c r="A38" s="46" t="s">
        <v>321</v>
      </c>
      <c r="B38" s="73" t="s">
        <v>17</v>
      </c>
      <c r="C38" s="47" t="s">
        <v>54</v>
      </c>
      <c r="D38" s="47">
        <v>2023</v>
      </c>
      <c r="E38" s="47">
        <v>334</v>
      </c>
      <c r="F38" s="47">
        <v>41</v>
      </c>
      <c r="G38" s="52">
        <v>0.41</v>
      </c>
      <c r="H38" s="53">
        <v>100</v>
      </c>
      <c r="I38" s="54" t="s">
        <v>438</v>
      </c>
      <c r="J38" s="70">
        <v>117</v>
      </c>
      <c r="K38" s="70">
        <v>169</v>
      </c>
      <c r="L38" s="55">
        <v>0.5</v>
      </c>
      <c r="M38" s="50">
        <f t="shared" si="0"/>
        <v>5.2374055941903211E-2</v>
      </c>
      <c r="N38" s="56">
        <f t="shared" si="1"/>
        <v>2.6187027970951605E-2</v>
      </c>
      <c r="O38" s="61">
        <f t="shared" si="2"/>
        <v>2.6187027970951604</v>
      </c>
      <c r="P38" s="62">
        <f t="shared" si="3"/>
        <v>1.0736681468090157</v>
      </c>
      <c r="Q38" s="63"/>
      <c r="R38" s="71"/>
      <c r="S38" s="48">
        <f>SUM(P38)</f>
        <v>1.0736681468090157</v>
      </c>
      <c r="T38" s="100"/>
    </row>
    <row r="39" spans="1:20">
      <c r="A39" s="46" t="s">
        <v>59</v>
      </c>
      <c r="B39" s="73" t="s">
        <v>17</v>
      </c>
      <c r="C39" s="47" t="s">
        <v>10</v>
      </c>
      <c r="D39" s="47">
        <v>2022</v>
      </c>
      <c r="E39" s="47">
        <v>265</v>
      </c>
      <c r="F39" s="47">
        <v>25</v>
      </c>
      <c r="G39" s="69">
        <v>0.25</v>
      </c>
      <c r="H39" s="53">
        <v>100</v>
      </c>
      <c r="I39" s="54" t="s">
        <v>403</v>
      </c>
      <c r="J39" s="49">
        <v>84</v>
      </c>
      <c r="K39" s="49">
        <v>128</v>
      </c>
      <c r="L39" s="55">
        <v>0.8</v>
      </c>
      <c r="M39" s="50">
        <f t="shared" si="0"/>
        <v>5.922006533754709E-2</v>
      </c>
      <c r="N39" s="56">
        <f t="shared" si="1"/>
        <v>4.7376052270037675E-2</v>
      </c>
      <c r="O39" s="61">
        <f t="shared" si="2"/>
        <v>4.7376052270037672</v>
      </c>
      <c r="P39" s="62">
        <f t="shared" si="3"/>
        <v>1.1844013067509418</v>
      </c>
      <c r="Q39" s="63"/>
      <c r="R39" s="64" t="s">
        <v>426</v>
      </c>
      <c r="S39" s="48">
        <f>SUM(P39)*0.8</f>
        <v>0.94752104540075344</v>
      </c>
      <c r="T39" s="100"/>
    </row>
    <row r="40" spans="1:20">
      <c r="A40" s="46" t="s">
        <v>342</v>
      </c>
      <c r="B40" s="73" t="s">
        <v>17</v>
      </c>
      <c r="C40" s="47" t="s">
        <v>64</v>
      </c>
      <c r="D40" s="47">
        <v>2021</v>
      </c>
      <c r="E40" s="47">
        <v>387</v>
      </c>
      <c r="F40" s="47">
        <v>29</v>
      </c>
      <c r="G40" s="52">
        <v>0.28999999999999998</v>
      </c>
      <c r="H40" s="53">
        <v>100</v>
      </c>
      <c r="I40" s="54" t="s">
        <v>343</v>
      </c>
      <c r="J40" s="70">
        <v>8</v>
      </c>
      <c r="K40" s="70">
        <v>27</v>
      </c>
      <c r="L40" s="55">
        <v>0.3</v>
      </c>
      <c r="M40" s="50">
        <f t="shared" si="0"/>
        <v>0.23990341017265712</v>
      </c>
      <c r="N40" s="56">
        <f t="shared" si="1"/>
        <v>7.1971023051797131E-2</v>
      </c>
      <c r="O40" s="61">
        <f t="shared" si="2"/>
        <v>7.1971023051797127</v>
      </c>
      <c r="P40" s="62">
        <f t="shared" si="3"/>
        <v>2.0871596685021165</v>
      </c>
      <c r="Q40" s="63"/>
      <c r="R40" s="64" t="s">
        <v>439</v>
      </c>
      <c r="S40" s="48">
        <f>SUM(P40)*0.36</f>
        <v>0.75137748066076193</v>
      </c>
      <c r="T40" s="100"/>
    </row>
    <row r="41" spans="1:20">
      <c r="A41" s="46" t="s">
        <v>309</v>
      </c>
      <c r="B41" s="73" t="s">
        <v>17</v>
      </c>
      <c r="C41" s="47" t="s">
        <v>64</v>
      </c>
      <c r="D41" s="47">
        <v>2021</v>
      </c>
      <c r="E41" s="47">
        <v>387</v>
      </c>
      <c r="F41" s="47">
        <v>29</v>
      </c>
      <c r="G41" s="52">
        <v>0.28999999999999998</v>
      </c>
      <c r="H41" s="53">
        <v>100</v>
      </c>
      <c r="I41" s="54" t="s">
        <v>343</v>
      </c>
      <c r="J41" s="70">
        <v>8</v>
      </c>
      <c r="K41" s="70">
        <v>27</v>
      </c>
      <c r="L41" s="55">
        <v>0.3</v>
      </c>
      <c r="M41" s="50">
        <f t="shared" si="0"/>
        <v>0.23990341017265712</v>
      </c>
      <c r="N41" s="56">
        <f t="shared" si="1"/>
        <v>7.1971023051797131E-2</v>
      </c>
      <c r="O41" s="61">
        <f t="shared" si="2"/>
        <v>7.1971023051797127</v>
      </c>
      <c r="P41" s="62">
        <f t="shared" si="3"/>
        <v>2.0871596685021165</v>
      </c>
      <c r="Q41" s="63"/>
      <c r="R41" s="64" t="s">
        <v>439</v>
      </c>
      <c r="S41" s="48">
        <f>SUM(P41)*0.36</f>
        <v>0.75137748066076193</v>
      </c>
      <c r="T41" s="100"/>
    </row>
    <row r="42" spans="1:20">
      <c r="A42" s="46" t="s">
        <v>345</v>
      </c>
      <c r="B42" s="73" t="s">
        <v>17</v>
      </c>
      <c r="C42" s="47" t="s">
        <v>64</v>
      </c>
      <c r="D42" s="47">
        <v>2021</v>
      </c>
      <c r="E42" s="47">
        <v>387</v>
      </c>
      <c r="F42" s="47">
        <v>29</v>
      </c>
      <c r="G42" s="52">
        <v>0.28999999999999998</v>
      </c>
      <c r="H42" s="53">
        <v>100</v>
      </c>
      <c r="I42" s="54" t="s">
        <v>346</v>
      </c>
      <c r="J42" s="70">
        <v>32</v>
      </c>
      <c r="K42" s="70">
        <v>88</v>
      </c>
      <c r="L42" s="55">
        <v>0.3</v>
      </c>
      <c r="M42" s="50">
        <f t="shared" si="0"/>
        <v>0.17963195172689231</v>
      </c>
      <c r="N42" s="56">
        <f t="shared" si="1"/>
        <v>5.388958551806769E-2</v>
      </c>
      <c r="O42" s="61">
        <f t="shared" si="2"/>
        <v>5.3889585518067689</v>
      </c>
      <c r="P42" s="62">
        <f t="shared" si="3"/>
        <v>1.5627979800239629</v>
      </c>
      <c r="Q42" s="63"/>
      <c r="R42" s="64" t="s">
        <v>435</v>
      </c>
      <c r="S42" s="48">
        <f>SUM(P42)*0.4</f>
        <v>0.62511919200958521</v>
      </c>
      <c r="T42" s="100"/>
    </row>
    <row r="43" spans="1:20">
      <c r="A43" s="46" t="s">
        <v>290</v>
      </c>
      <c r="B43" s="73" t="s">
        <v>17</v>
      </c>
      <c r="C43" s="47" t="s">
        <v>8</v>
      </c>
      <c r="D43" s="47">
        <v>2021</v>
      </c>
      <c r="E43" s="47">
        <v>302</v>
      </c>
      <c r="F43" s="47">
        <v>40</v>
      </c>
      <c r="G43" s="69">
        <v>0.4</v>
      </c>
      <c r="H43" s="53">
        <v>100</v>
      </c>
      <c r="I43" s="54" t="s">
        <v>347</v>
      </c>
      <c r="J43" s="70">
        <v>19</v>
      </c>
      <c r="K43" s="70">
        <v>26</v>
      </c>
      <c r="L43" s="55">
        <v>0.9</v>
      </c>
      <c r="M43" s="50">
        <f t="shared" si="0"/>
        <v>4.6073656248514422E-2</v>
      </c>
      <c r="N43" s="56">
        <f t="shared" si="1"/>
        <v>4.1466290623662978E-2</v>
      </c>
      <c r="O43" s="61">
        <f t="shared" si="2"/>
        <v>4.1466290623662978</v>
      </c>
      <c r="P43" s="62">
        <f t="shared" si="3"/>
        <v>1.6586516249465193</v>
      </c>
      <c r="Q43" s="63"/>
      <c r="R43" s="64" t="s">
        <v>439</v>
      </c>
      <c r="S43" s="48">
        <f>SUM(P43)*0.36</f>
        <v>0.59711458498074688</v>
      </c>
      <c r="T43" s="100"/>
    </row>
    <row r="44" spans="1:20">
      <c r="A44" s="46" t="s">
        <v>327</v>
      </c>
      <c r="B44" s="73" t="s">
        <v>17</v>
      </c>
      <c r="C44" s="47" t="s">
        <v>64</v>
      </c>
      <c r="D44" s="47">
        <v>2022</v>
      </c>
      <c r="E44" s="47">
        <v>301</v>
      </c>
      <c r="F44" s="47">
        <v>34</v>
      </c>
      <c r="G44" s="52">
        <v>0.34</v>
      </c>
      <c r="H44" s="53">
        <v>100</v>
      </c>
      <c r="I44" s="54" t="s">
        <v>407</v>
      </c>
      <c r="J44" s="70">
        <v>15</v>
      </c>
      <c r="K44" s="70">
        <v>25</v>
      </c>
      <c r="L44" s="55">
        <v>0.3</v>
      </c>
      <c r="M44" s="50">
        <f t="shared" si="0"/>
        <v>7.2123750958550129E-2</v>
      </c>
      <c r="N44" s="56">
        <f t="shared" si="1"/>
        <v>2.1637125287565038E-2</v>
      </c>
      <c r="O44" s="61">
        <f t="shared" si="2"/>
        <v>2.1637125287565038</v>
      </c>
      <c r="P44" s="62">
        <f t="shared" si="3"/>
        <v>0.73566225977721134</v>
      </c>
      <c r="Q44" s="63"/>
      <c r="R44" s="64" t="s">
        <v>434</v>
      </c>
      <c r="S44" s="48">
        <f>SUM(P44)*0.72</f>
        <v>0.52967682703959218</v>
      </c>
      <c r="T44" s="100"/>
    </row>
    <row r="45" spans="1:20">
      <c r="A45" s="46" t="s">
        <v>354</v>
      </c>
      <c r="B45" s="73" t="s">
        <v>17</v>
      </c>
      <c r="C45" s="47" t="s">
        <v>54</v>
      </c>
      <c r="D45" s="47">
        <v>2022</v>
      </c>
      <c r="E45" s="47">
        <v>314</v>
      </c>
      <c r="F45" s="47">
        <v>37</v>
      </c>
      <c r="G45" s="52">
        <v>0.37</v>
      </c>
      <c r="H45" s="53">
        <v>100</v>
      </c>
      <c r="I45" s="54" t="s">
        <v>440</v>
      </c>
      <c r="J45" s="70">
        <v>128</v>
      </c>
      <c r="K45" s="70">
        <v>157</v>
      </c>
      <c r="L45" s="55">
        <v>0.5</v>
      </c>
      <c r="M45" s="50">
        <f t="shared" si="0"/>
        <v>3.5106153546234982E-2</v>
      </c>
      <c r="N45" s="56">
        <f t="shared" si="1"/>
        <v>1.7553076773117491E-2</v>
      </c>
      <c r="O45" s="61">
        <f t="shared" si="2"/>
        <v>1.7553076773117491</v>
      </c>
      <c r="P45" s="62">
        <f t="shared" si="3"/>
        <v>0.64946384060534712</v>
      </c>
      <c r="Q45" s="63"/>
      <c r="R45" s="64" t="s">
        <v>426</v>
      </c>
      <c r="S45" s="48">
        <f>SUM(P45)*0.8</f>
        <v>0.5195710724842777</v>
      </c>
      <c r="T45" s="100"/>
    </row>
    <row r="46" spans="1:20">
      <c r="A46" s="46" t="s">
        <v>411</v>
      </c>
      <c r="B46" s="73" t="s">
        <v>17</v>
      </c>
      <c r="C46" s="47" t="s">
        <v>64</v>
      </c>
      <c r="D46" s="47">
        <v>2022</v>
      </c>
      <c r="E46" s="47">
        <v>301</v>
      </c>
      <c r="F46" s="47">
        <v>34</v>
      </c>
      <c r="G46" s="52">
        <v>0.34</v>
      </c>
      <c r="H46" s="53">
        <v>100</v>
      </c>
      <c r="I46" s="54" t="s">
        <v>412</v>
      </c>
      <c r="J46" s="70">
        <v>71</v>
      </c>
      <c r="K46" s="70">
        <v>95</v>
      </c>
      <c r="L46" s="55">
        <v>0.3</v>
      </c>
      <c r="M46" s="50">
        <f t="shared" si="0"/>
        <v>4.3632770971052524E-2</v>
      </c>
      <c r="N46" s="56">
        <f t="shared" si="1"/>
        <v>1.3089831291315758E-2</v>
      </c>
      <c r="O46" s="61">
        <f t="shared" si="2"/>
        <v>1.3089831291315757</v>
      </c>
      <c r="P46" s="62">
        <f t="shared" si="3"/>
        <v>0.44505426390473574</v>
      </c>
      <c r="Q46" s="63"/>
      <c r="R46" s="64" t="s">
        <v>426</v>
      </c>
      <c r="S46" s="48">
        <f>SUM(P46)*0.8</f>
        <v>0.35604341112378862</v>
      </c>
      <c r="T46" s="100"/>
    </row>
    <row r="47" spans="1:20">
      <c r="A47" s="46" t="s">
        <v>319</v>
      </c>
      <c r="B47" s="73" t="s">
        <v>17</v>
      </c>
      <c r="C47" s="47" t="s">
        <v>64</v>
      </c>
      <c r="D47" s="47">
        <v>2021</v>
      </c>
      <c r="E47" s="47">
        <v>387</v>
      </c>
      <c r="F47" s="47">
        <v>29</v>
      </c>
      <c r="G47" s="52">
        <v>0.28999999999999998</v>
      </c>
      <c r="H47" s="53">
        <v>100</v>
      </c>
      <c r="I47" s="54" t="s">
        <v>408</v>
      </c>
      <c r="J47" s="70">
        <v>49</v>
      </c>
      <c r="K47" s="70">
        <v>89</v>
      </c>
      <c r="L47" s="55">
        <v>0.3</v>
      </c>
      <c r="M47" s="50">
        <f t="shared" si="0"/>
        <v>8.6269914141992948E-2</v>
      </c>
      <c r="N47" s="56">
        <f t="shared" si="1"/>
        <v>2.5880974242597884E-2</v>
      </c>
      <c r="O47" s="61">
        <f t="shared" si="2"/>
        <v>2.5880974242597885</v>
      </c>
      <c r="P47" s="62">
        <f t="shared" si="3"/>
        <v>0.75054825303533856</v>
      </c>
      <c r="Q47" s="63"/>
      <c r="R47" s="64" t="s">
        <v>435</v>
      </c>
      <c r="S47" s="48">
        <f>SUM(P47)*0.4</f>
        <v>0.30021930121413543</v>
      </c>
      <c r="T47" s="100"/>
    </row>
    <row r="48" spans="1:20">
      <c r="A48" s="46" t="s">
        <v>361</v>
      </c>
      <c r="B48" s="73" t="s">
        <v>17</v>
      </c>
      <c r="C48" s="47" t="s">
        <v>64</v>
      </c>
      <c r="D48" s="47">
        <v>2022</v>
      </c>
      <c r="E48" s="47">
        <v>301</v>
      </c>
      <c r="F48" s="47">
        <v>34</v>
      </c>
      <c r="G48" s="52">
        <v>0.34</v>
      </c>
      <c r="H48" s="53">
        <v>100</v>
      </c>
      <c r="I48" s="54" t="s">
        <v>441</v>
      </c>
      <c r="J48" s="70">
        <v>80</v>
      </c>
      <c r="K48" s="70">
        <v>95</v>
      </c>
      <c r="L48" s="55">
        <v>0.3</v>
      </c>
      <c r="M48" s="50">
        <f t="shared" si="0"/>
        <v>3.2290227540271728E-2</v>
      </c>
      <c r="N48" s="56">
        <f t="shared" si="1"/>
        <v>9.687068262081518E-3</v>
      </c>
      <c r="O48" s="61">
        <f t="shared" si="2"/>
        <v>0.96870682620815185</v>
      </c>
      <c r="P48" s="62">
        <f t="shared" si="3"/>
        <v>0.32936032091077166</v>
      </c>
      <c r="Q48" s="63"/>
      <c r="R48" s="64" t="s">
        <v>426</v>
      </c>
      <c r="S48" s="48">
        <f>SUM(P48)*0.8</f>
        <v>0.26348825672861736</v>
      </c>
      <c r="T48" s="100"/>
    </row>
    <row r="49" spans="1:24">
      <c r="A49" s="46" t="s">
        <v>363</v>
      </c>
      <c r="B49" s="73" t="s">
        <v>17</v>
      </c>
      <c r="C49" s="47" t="s">
        <v>64</v>
      </c>
      <c r="D49" s="47">
        <v>2021</v>
      </c>
      <c r="E49" s="47">
        <v>387</v>
      </c>
      <c r="F49" s="47">
        <v>29</v>
      </c>
      <c r="G49" s="52">
        <v>0.28999999999999998</v>
      </c>
      <c r="H49" s="53">
        <v>100</v>
      </c>
      <c r="I49" s="54" t="s">
        <v>364</v>
      </c>
      <c r="J49" s="70">
        <v>62</v>
      </c>
      <c r="K49" s="70">
        <v>89</v>
      </c>
      <c r="L49" s="55">
        <v>0.3</v>
      </c>
      <c r="M49" s="50">
        <f t="shared" si="0"/>
        <v>5.1617713666734781E-2</v>
      </c>
      <c r="N49" s="56">
        <f t="shared" si="1"/>
        <v>1.5485314100020433E-2</v>
      </c>
      <c r="O49" s="61">
        <f t="shared" si="2"/>
        <v>1.5485314100020433</v>
      </c>
      <c r="P49" s="62">
        <f t="shared" si="3"/>
        <v>0.44907410890059252</v>
      </c>
      <c r="Q49" s="63"/>
      <c r="R49" s="64" t="s">
        <v>435</v>
      </c>
      <c r="S49" s="48">
        <f>SUM(P49)*0.4</f>
        <v>0.17962964356023703</v>
      </c>
      <c r="T49" s="100"/>
    </row>
    <row r="50" spans="1:24">
      <c r="A50" s="46" t="s">
        <v>329</v>
      </c>
      <c r="B50" s="73" t="s">
        <v>17</v>
      </c>
      <c r="C50" s="47" t="s">
        <v>64</v>
      </c>
      <c r="D50" s="47">
        <v>2021</v>
      </c>
      <c r="E50" s="47">
        <v>387</v>
      </c>
      <c r="F50" s="47">
        <v>29</v>
      </c>
      <c r="G50" s="52">
        <v>0.28999999999999998</v>
      </c>
      <c r="H50" s="53">
        <v>100</v>
      </c>
      <c r="I50" s="54" t="s">
        <v>365</v>
      </c>
      <c r="J50" s="70">
        <v>69</v>
      </c>
      <c r="K50" s="70">
        <v>89</v>
      </c>
      <c r="L50" s="55">
        <v>0.3</v>
      </c>
      <c r="M50" s="50">
        <f t="shared" si="0"/>
        <v>3.9862600703437306E-2</v>
      </c>
      <c r="N50" s="56">
        <f t="shared" si="1"/>
        <v>1.1958780211031191E-2</v>
      </c>
      <c r="O50" s="61">
        <f t="shared" si="2"/>
        <v>1.195878021103119</v>
      </c>
      <c r="P50" s="62">
        <f t="shared" si="3"/>
        <v>0.34680462611990448</v>
      </c>
      <c r="Q50" s="63"/>
      <c r="R50" s="64" t="s">
        <v>435</v>
      </c>
      <c r="S50" s="48">
        <f>SUM(P50)*0.4</f>
        <v>0.13872185044796179</v>
      </c>
      <c r="T50" s="100"/>
    </row>
    <row r="51" spans="1:24">
      <c r="A51" s="46" t="s">
        <v>366</v>
      </c>
      <c r="B51" s="73" t="s">
        <v>17</v>
      </c>
      <c r="C51" s="47" t="s">
        <v>64</v>
      </c>
      <c r="D51" s="47">
        <v>2021</v>
      </c>
      <c r="E51" s="47">
        <v>387</v>
      </c>
      <c r="F51" s="47">
        <v>29</v>
      </c>
      <c r="G51" s="52">
        <v>0.28999999999999998</v>
      </c>
      <c r="H51" s="53">
        <v>100</v>
      </c>
      <c r="I51" s="54" t="s">
        <v>367</v>
      </c>
      <c r="J51" s="70">
        <v>93</v>
      </c>
      <c r="K51" s="70">
        <v>104</v>
      </c>
      <c r="L51" s="55">
        <v>0.3</v>
      </c>
      <c r="M51" s="50">
        <f t="shared" si="0"/>
        <v>2.7541633911986746E-2</v>
      </c>
      <c r="N51" s="56">
        <f t="shared" si="1"/>
        <v>8.2624901735960238E-3</v>
      </c>
      <c r="O51" s="61">
        <f t="shared" si="2"/>
        <v>0.82624901735960243</v>
      </c>
      <c r="P51" s="62">
        <f t="shared" si="3"/>
        <v>0.23961221503428468</v>
      </c>
      <c r="Q51" s="63"/>
      <c r="R51" s="64" t="s">
        <v>435</v>
      </c>
      <c r="S51" s="48">
        <f>SUM(P51)*0.4</f>
        <v>9.5844886013713881E-2</v>
      </c>
      <c r="T51" s="100"/>
      <c r="U51" s="96" t="s">
        <v>368</v>
      </c>
      <c r="V51" s="96"/>
      <c r="W51" s="96"/>
      <c r="X51" s="96"/>
    </row>
    <row r="52" spans="1:24" ht="19.5" customHeight="1">
      <c r="C52" s="88"/>
      <c r="D52" s="88"/>
      <c r="E52" s="88"/>
      <c r="F52" s="88"/>
      <c r="H52" s="89"/>
      <c r="I52" s="90"/>
      <c r="J52" s="18"/>
      <c r="K52" s="18"/>
      <c r="L52" s="91"/>
      <c r="M52" s="8"/>
      <c r="N52" s="92"/>
      <c r="O52" s="2"/>
      <c r="P52" s="93"/>
      <c r="Q52" s="94"/>
      <c r="S52" s="75">
        <f>SUM(S15:S51)</f>
        <v>122.40066787848625</v>
      </c>
      <c r="X52" s="6"/>
    </row>
    <row r="53" spans="1:24" ht="15.75">
      <c r="A53" s="3"/>
      <c r="C53" s="88"/>
      <c r="D53" s="88"/>
      <c r="E53" s="88"/>
      <c r="F53" s="88"/>
      <c r="H53" s="89"/>
      <c r="I53" s="90"/>
      <c r="J53" s="18"/>
      <c r="K53" s="18"/>
      <c r="L53" s="91"/>
      <c r="M53" s="8"/>
      <c r="N53" s="92"/>
      <c r="O53" s="2"/>
      <c r="P53" s="93"/>
      <c r="Q53" s="94"/>
      <c r="R53" s="68" t="s">
        <v>121</v>
      </c>
      <c r="S53" s="75">
        <v>120.1669</v>
      </c>
    </row>
    <row r="54" spans="1:24" ht="15.75">
      <c r="A54" s="3"/>
      <c r="C54" s="88"/>
      <c r="D54" s="88"/>
      <c r="E54" s="88"/>
      <c r="F54" s="88"/>
      <c r="H54" s="89"/>
      <c r="I54" s="90"/>
      <c r="J54" s="18"/>
      <c r="K54" s="18"/>
      <c r="L54" s="91"/>
      <c r="M54" s="8"/>
      <c r="N54" s="92"/>
      <c r="O54" s="2"/>
      <c r="P54" s="93"/>
      <c r="Q54" s="94"/>
      <c r="R54" s="68"/>
      <c r="S54" s="75"/>
    </row>
    <row r="55" spans="1:24" ht="15.75">
      <c r="A55" s="3"/>
      <c r="C55" s="88"/>
      <c r="D55" s="88"/>
      <c r="E55" s="88"/>
      <c r="F55" s="88"/>
      <c r="H55" s="89"/>
      <c r="I55" s="90"/>
      <c r="J55" s="18"/>
      <c r="K55" s="18"/>
      <c r="L55" s="91"/>
      <c r="M55" s="8"/>
      <c r="N55" s="92"/>
      <c r="O55" s="2"/>
      <c r="P55" s="93"/>
      <c r="Q55" s="94"/>
      <c r="R55" s="68"/>
      <c r="S55" s="75"/>
    </row>
    <row r="56" spans="1:24">
      <c r="A56" s="46" t="s">
        <v>55</v>
      </c>
      <c r="B56" s="73" t="s">
        <v>15</v>
      </c>
      <c r="C56" s="47" t="s">
        <v>8</v>
      </c>
      <c r="D56" s="47">
        <v>2023</v>
      </c>
      <c r="E56" s="47">
        <v>142</v>
      </c>
      <c r="F56" s="47">
        <v>25</v>
      </c>
      <c r="G56" s="69">
        <v>0.25</v>
      </c>
      <c r="H56" s="53">
        <v>100</v>
      </c>
      <c r="I56" s="54" t="s">
        <v>442</v>
      </c>
      <c r="J56" s="70">
        <v>20</v>
      </c>
      <c r="K56" s="70">
        <v>70</v>
      </c>
      <c r="L56" s="55">
        <v>0.9</v>
      </c>
      <c r="M56" s="50">
        <f>(J56/K56+0.99)^-5.67</f>
        <v>0.2514074337445229</v>
      </c>
      <c r="N56" s="56">
        <f>SUM(L56)*M56</f>
        <v>0.22626669037007061</v>
      </c>
      <c r="O56" s="61">
        <f>SUM(N56)*(H56)</f>
        <v>22.626669037007062</v>
      </c>
      <c r="P56" s="62">
        <f>SUM(O56)*G56</f>
        <v>5.6566672592517655</v>
      </c>
      <c r="Q56" s="63"/>
      <c r="R56" s="71"/>
      <c r="S56" s="48">
        <f>SUM(P56)</f>
        <v>5.6566672592517655</v>
      </c>
      <c r="T56" s="101"/>
    </row>
    <row r="57" spans="1:24">
      <c r="A57" s="51" t="s">
        <v>53</v>
      </c>
      <c r="B57" s="73" t="s">
        <v>15</v>
      </c>
      <c r="C57" s="47" t="s">
        <v>8</v>
      </c>
      <c r="D57" s="47">
        <v>2023</v>
      </c>
      <c r="E57" s="47">
        <v>142</v>
      </c>
      <c r="F57" s="47">
        <v>25</v>
      </c>
      <c r="G57" s="69">
        <v>0.25</v>
      </c>
      <c r="H57" s="53">
        <v>100</v>
      </c>
      <c r="I57" s="54" t="s">
        <v>443</v>
      </c>
      <c r="J57" s="70">
        <v>21</v>
      </c>
      <c r="K57" s="70">
        <v>70</v>
      </c>
      <c r="L57" s="55">
        <v>0.9</v>
      </c>
      <c r="M57" s="50">
        <f>(J57/K57+0.99)^-5.67</f>
        <v>0.23602409583370504</v>
      </c>
      <c r="N57" s="56">
        <f>SUM(L57)*M57</f>
        <v>0.21242168625033453</v>
      </c>
      <c r="O57" s="61">
        <f>SUM(N57)*(H57)</f>
        <v>21.242168625033454</v>
      </c>
      <c r="P57" s="62">
        <f>SUM(O57)*G57</f>
        <v>5.3105421562583635</v>
      </c>
      <c r="Q57" s="63"/>
      <c r="R57" s="71"/>
      <c r="S57" s="48">
        <f>SUM(P57)</f>
        <v>5.3105421562583635</v>
      </c>
      <c r="T57" s="101"/>
    </row>
    <row r="58" spans="1:24">
      <c r="A58" s="46" t="s">
        <v>52</v>
      </c>
      <c r="B58" s="73" t="s">
        <v>15</v>
      </c>
      <c r="C58" s="47" t="s">
        <v>8</v>
      </c>
      <c r="D58" s="47">
        <v>2023</v>
      </c>
      <c r="E58" s="47">
        <v>142</v>
      </c>
      <c r="F58" s="47">
        <v>25</v>
      </c>
      <c r="G58" s="69">
        <v>0.25</v>
      </c>
      <c r="H58" s="53">
        <v>100</v>
      </c>
      <c r="I58" s="54" t="s">
        <v>444</v>
      </c>
      <c r="J58" s="70">
        <v>44</v>
      </c>
      <c r="K58" s="70">
        <v>78</v>
      </c>
      <c r="L58" s="55">
        <v>0.9</v>
      </c>
      <c r="M58" s="50">
        <f>(J58/K58+0.99)^-5.67</f>
        <v>8.2093775903875052E-2</v>
      </c>
      <c r="N58" s="56">
        <f>SUM(L58)*M58</f>
        <v>7.3884398313487545E-2</v>
      </c>
      <c r="O58" s="61">
        <f>SUM(N58)*(H58)</f>
        <v>7.3884398313487543</v>
      </c>
      <c r="P58" s="62">
        <f>SUM(O58)*G58</f>
        <v>1.8471099578371886</v>
      </c>
      <c r="Q58" s="63"/>
      <c r="R58" s="71"/>
      <c r="S58" s="48">
        <f>SUM(P58)</f>
        <v>1.8471099578371886</v>
      </c>
      <c r="T58" s="101"/>
    </row>
    <row r="59" spans="1:24" ht="15.75">
      <c r="S59" s="75">
        <f>SUM(S56:S58)</f>
        <v>12.814319373347319</v>
      </c>
      <c r="T59" s="3"/>
    </row>
    <row r="60" spans="1:24" ht="15.75">
      <c r="R60" s="68" t="s">
        <v>121</v>
      </c>
      <c r="S60" s="75">
        <f>SUM(S59)</f>
        <v>12.814319373347319</v>
      </c>
      <c r="T60" s="3"/>
    </row>
    <row r="61" spans="1:24" ht="15.75">
      <c r="R61" s="68"/>
      <c r="S61" s="75"/>
      <c r="T61" s="3"/>
    </row>
    <row r="62" spans="1:24" ht="15.75">
      <c r="R62" s="68"/>
      <c r="S62" s="75"/>
      <c r="T62" s="3"/>
    </row>
    <row r="63" spans="1:24">
      <c r="A63" s="51" t="s">
        <v>127</v>
      </c>
      <c r="B63" s="73" t="s">
        <v>170</v>
      </c>
      <c r="C63" s="47" t="s">
        <v>8</v>
      </c>
      <c r="D63" s="47">
        <v>2022</v>
      </c>
      <c r="E63" s="47">
        <v>121</v>
      </c>
      <c r="F63" s="47">
        <v>22</v>
      </c>
      <c r="G63" s="52">
        <v>0.22</v>
      </c>
      <c r="H63" s="53">
        <v>100</v>
      </c>
      <c r="I63" s="54" t="s">
        <v>414</v>
      </c>
      <c r="J63" s="49">
        <v>1</v>
      </c>
      <c r="K63" s="49">
        <v>107</v>
      </c>
      <c r="L63" s="55">
        <v>0.9</v>
      </c>
      <c r="M63" s="50">
        <f t="shared" ref="M63:M68" si="4">(J63/K63+0.99)^-5.67</f>
        <v>1.0037174523103014</v>
      </c>
      <c r="N63" s="56">
        <f t="shared" ref="N63:N68" si="5">SUM(L63)*M63</f>
        <v>0.90334570707927131</v>
      </c>
      <c r="O63" s="61">
        <f t="shared" ref="O63:O68" si="6">SUM(N63)*(H63)</f>
        <v>90.334570707927128</v>
      </c>
      <c r="P63" s="62">
        <f t="shared" ref="P63:P68" si="7">SUM(O63)*G63</f>
        <v>19.873605555743968</v>
      </c>
      <c r="Q63" s="63"/>
      <c r="R63" s="64" t="s">
        <v>426</v>
      </c>
      <c r="S63" s="48">
        <f>SUM(P63)*0.8</f>
        <v>15.898884444595176</v>
      </c>
      <c r="T63" s="101"/>
    </row>
    <row r="64" spans="1:24">
      <c r="A64" s="46" t="s">
        <v>76</v>
      </c>
      <c r="B64" s="73" t="s">
        <v>170</v>
      </c>
      <c r="C64" s="47" t="s">
        <v>8</v>
      </c>
      <c r="D64" s="47">
        <v>2023</v>
      </c>
      <c r="E64" s="47">
        <v>161</v>
      </c>
      <c r="F64" s="47">
        <v>22</v>
      </c>
      <c r="G64" s="52">
        <v>0.22</v>
      </c>
      <c r="H64" s="53">
        <v>100</v>
      </c>
      <c r="I64" s="54" t="s">
        <v>445</v>
      </c>
      <c r="J64" s="49">
        <v>5</v>
      </c>
      <c r="K64" s="49">
        <v>36</v>
      </c>
      <c r="L64" s="55">
        <v>0.9</v>
      </c>
      <c r="M64" s="50">
        <f t="shared" si="4"/>
        <v>0.50288386838751653</v>
      </c>
      <c r="N64" s="56">
        <f t="shared" si="5"/>
        <v>0.45259548154876489</v>
      </c>
      <c r="O64" s="61">
        <f t="shared" si="6"/>
        <v>45.259548154876491</v>
      </c>
      <c r="P64" s="62">
        <f t="shared" si="7"/>
        <v>9.9571005940728288</v>
      </c>
      <c r="Q64" s="63"/>
      <c r="R64" s="71"/>
      <c r="S64" s="48">
        <f>SUM(P64)</f>
        <v>9.9571005940728288</v>
      </c>
      <c r="T64" s="101"/>
    </row>
    <row r="65" spans="1:24">
      <c r="A65" s="46" t="s">
        <v>101</v>
      </c>
      <c r="B65" s="73" t="s">
        <v>170</v>
      </c>
      <c r="C65" s="47" t="s">
        <v>8</v>
      </c>
      <c r="D65" s="47">
        <v>2023</v>
      </c>
      <c r="E65" s="47">
        <v>161</v>
      </c>
      <c r="F65" s="47">
        <v>22</v>
      </c>
      <c r="G65" s="52">
        <v>0.22</v>
      </c>
      <c r="H65" s="53">
        <v>100</v>
      </c>
      <c r="I65" s="54" t="s">
        <v>446</v>
      </c>
      <c r="J65" s="49">
        <v>20</v>
      </c>
      <c r="K65" s="49">
        <v>105</v>
      </c>
      <c r="L65" s="55">
        <v>0.9</v>
      </c>
      <c r="M65" s="50">
        <f t="shared" si="4"/>
        <v>0.39033320212564931</v>
      </c>
      <c r="N65" s="56">
        <f t="shared" si="5"/>
        <v>0.35129988191308437</v>
      </c>
      <c r="O65" s="61">
        <f t="shared" si="6"/>
        <v>35.129988191308435</v>
      </c>
      <c r="P65" s="62">
        <f t="shared" si="7"/>
        <v>7.7285974020878561</v>
      </c>
      <c r="Q65" s="63"/>
      <c r="R65" s="71"/>
      <c r="S65" s="48">
        <f>SUM(P65)</f>
        <v>7.7285974020878561</v>
      </c>
      <c r="T65" s="101"/>
    </row>
    <row r="66" spans="1:24">
      <c r="A66" s="51" t="s">
        <v>126</v>
      </c>
      <c r="B66" s="73" t="s">
        <v>170</v>
      </c>
      <c r="C66" s="47" t="s">
        <v>8</v>
      </c>
      <c r="D66" s="47">
        <v>2023</v>
      </c>
      <c r="E66" s="47">
        <v>161</v>
      </c>
      <c r="F66" s="47">
        <v>22</v>
      </c>
      <c r="G66" s="52">
        <v>0.22</v>
      </c>
      <c r="H66" s="53">
        <v>100</v>
      </c>
      <c r="I66" s="54" t="s">
        <v>304</v>
      </c>
      <c r="J66" s="49">
        <v>4</v>
      </c>
      <c r="K66" s="49">
        <v>19</v>
      </c>
      <c r="L66" s="55">
        <v>0.9</v>
      </c>
      <c r="M66" s="50">
        <f t="shared" si="4"/>
        <v>0.35478279425653081</v>
      </c>
      <c r="N66" s="56">
        <f t="shared" si="5"/>
        <v>0.31930451483087774</v>
      </c>
      <c r="O66" s="61">
        <f t="shared" si="6"/>
        <v>31.930451483087772</v>
      </c>
      <c r="P66" s="62">
        <f t="shared" si="7"/>
        <v>7.0246993262793103</v>
      </c>
      <c r="Q66" s="63"/>
      <c r="R66" s="64" t="s">
        <v>51</v>
      </c>
      <c r="S66" s="48">
        <f>SUM(P66)*0.9</f>
        <v>6.3222293936513791</v>
      </c>
      <c r="T66" s="101"/>
    </row>
    <row r="67" spans="1:24">
      <c r="A67" s="46" t="s">
        <v>417</v>
      </c>
      <c r="B67" s="73" t="s">
        <v>170</v>
      </c>
      <c r="C67" s="47" t="s">
        <v>8</v>
      </c>
      <c r="D67" s="47">
        <v>2022</v>
      </c>
      <c r="E67" s="47">
        <v>121</v>
      </c>
      <c r="F67" s="47">
        <v>22</v>
      </c>
      <c r="G67" s="52">
        <v>0.22</v>
      </c>
      <c r="H67" s="53">
        <v>100</v>
      </c>
      <c r="I67" s="54" t="s">
        <v>418</v>
      </c>
      <c r="J67" s="49">
        <v>40</v>
      </c>
      <c r="K67" s="49">
        <v>107</v>
      </c>
      <c r="L67" s="55">
        <v>0.9</v>
      </c>
      <c r="M67" s="50">
        <f t="shared" si="4"/>
        <v>0.17214968678420053</v>
      </c>
      <c r="N67" s="56">
        <f t="shared" si="5"/>
        <v>0.15493471810578049</v>
      </c>
      <c r="O67" s="61">
        <f t="shared" si="6"/>
        <v>15.493471810578049</v>
      </c>
      <c r="P67" s="62">
        <f t="shared" si="7"/>
        <v>3.4085637983271706</v>
      </c>
      <c r="Q67" s="63"/>
      <c r="R67" s="64" t="s">
        <v>426</v>
      </c>
      <c r="S67" s="48">
        <f>SUM(P67)*0.8</f>
        <v>2.7268510386617368</v>
      </c>
      <c r="T67" s="101"/>
    </row>
    <row r="68" spans="1:24">
      <c r="A68" s="46" t="s">
        <v>179</v>
      </c>
      <c r="B68" s="73" t="s">
        <v>170</v>
      </c>
      <c r="C68" s="47" t="s">
        <v>10</v>
      </c>
      <c r="D68" s="47">
        <v>2022</v>
      </c>
      <c r="E68" s="47">
        <v>96</v>
      </c>
      <c r="F68" s="47">
        <v>18</v>
      </c>
      <c r="G68" s="69">
        <v>0.18</v>
      </c>
      <c r="H68" s="53">
        <v>100</v>
      </c>
      <c r="I68" s="54" t="s">
        <v>419</v>
      </c>
      <c r="J68" s="49">
        <v>34</v>
      </c>
      <c r="K68" s="49">
        <v>84</v>
      </c>
      <c r="L68" s="55">
        <v>0.8</v>
      </c>
      <c r="M68" s="50">
        <f t="shared" si="4"/>
        <v>0.1515948905149696</v>
      </c>
      <c r="N68" s="56">
        <f t="shared" si="5"/>
        <v>0.12127591241197569</v>
      </c>
      <c r="O68" s="61">
        <f t="shared" si="6"/>
        <v>12.127591241197569</v>
      </c>
      <c r="P68" s="62">
        <f t="shared" si="7"/>
        <v>2.1829664234155626</v>
      </c>
      <c r="Q68" s="63"/>
      <c r="R68" s="64" t="s">
        <v>426</v>
      </c>
      <c r="S68" s="48">
        <f>SUM(P68)*0.8</f>
        <v>1.7463731387324501</v>
      </c>
      <c r="T68" s="100"/>
    </row>
    <row r="69" spans="1:24" ht="15.75" customHeight="1">
      <c r="S69" s="75">
        <f>SUM(S63:S68)</f>
        <v>44.380036011801423</v>
      </c>
    </row>
    <row r="70" spans="1:24" ht="15.75">
      <c r="R70" s="68" t="s">
        <v>121</v>
      </c>
      <c r="S70" s="75">
        <f>SUM(S69:S69)</f>
        <v>44.380036011801423</v>
      </c>
    </row>
    <row r="71" spans="1:24" ht="15.75">
      <c r="R71" s="68"/>
      <c r="S71" s="75"/>
    </row>
    <row r="73" spans="1:24">
      <c r="A73" s="46" t="s">
        <v>245</v>
      </c>
      <c r="B73" s="73" t="s">
        <v>20</v>
      </c>
      <c r="C73" s="47" t="s">
        <v>16</v>
      </c>
      <c r="D73" s="47">
        <v>2022</v>
      </c>
      <c r="E73" s="47">
        <v>69</v>
      </c>
      <c r="F73" s="47">
        <v>12</v>
      </c>
      <c r="G73" s="69">
        <v>0.12</v>
      </c>
      <c r="H73" s="53">
        <v>100</v>
      </c>
      <c r="I73" s="54" t="s">
        <v>420</v>
      </c>
      <c r="J73" s="70">
        <v>28</v>
      </c>
      <c r="K73" s="70">
        <v>33</v>
      </c>
      <c r="L73" s="55">
        <v>0.65</v>
      </c>
      <c r="M73" s="50">
        <f t="shared" ref="M73:M74" si="8">(J73/K73+0.99)^-5.67</f>
        <v>3.166004208135588E-2</v>
      </c>
      <c r="N73" s="56">
        <f t="shared" ref="N73:N74" si="9">SUM(L73)*M73</f>
        <v>2.0579027352881321E-2</v>
      </c>
      <c r="O73" s="61">
        <f t="shared" ref="O73:O74" si="10">SUM(N73)*(H73)</f>
        <v>2.0579027352881321</v>
      </c>
      <c r="P73" s="62">
        <f t="shared" ref="P73:P74" si="11">SUM(O73)*G73</f>
        <v>0.24694832823457583</v>
      </c>
      <c r="Q73" s="63"/>
      <c r="R73" s="64" t="s">
        <v>426</v>
      </c>
      <c r="S73" s="83">
        <f>SUM(P73)*0.8</f>
        <v>0.19755866258766067</v>
      </c>
      <c r="T73" s="100"/>
    </row>
    <row r="74" spans="1:24">
      <c r="A74" s="46" t="s">
        <v>294</v>
      </c>
      <c r="B74" s="73" t="s">
        <v>20</v>
      </c>
      <c r="C74" s="47" t="s">
        <v>16</v>
      </c>
      <c r="D74" s="47">
        <v>2022</v>
      </c>
      <c r="E74" s="47">
        <v>69</v>
      </c>
      <c r="F74" s="47">
        <v>12</v>
      </c>
      <c r="G74" s="69">
        <v>0.12</v>
      </c>
      <c r="H74" s="53">
        <v>100</v>
      </c>
      <c r="I74" s="54" t="s">
        <v>421</v>
      </c>
      <c r="J74" s="70">
        <v>29</v>
      </c>
      <c r="K74" s="70">
        <v>33</v>
      </c>
      <c r="L74" s="55">
        <v>0.65</v>
      </c>
      <c r="M74" s="50">
        <f t="shared" si="8"/>
        <v>2.8857237350066765E-2</v>
      </c>
      <c r="N74" s="56">
        <f t="shared" si="9"/>
        <v>1.8757204277543398E-2</v>
      </c>
      <c r="O74" s="61">
        <f t="shared" si="10"/>
        <v>1.8757204277543398</v>
      </c>
      <c r="P74" s="62">
        <f t="shared" si="11"/>
        <v>0.22508645133052077</v>
      </c>
      <c r="Q74" s="63"/>
      <c r="R74" s="64" t="s">
        <v>426</v>
      </c>
      <c r="S74" s="83">
        <f>SUM(P74)*0.8</f>
        <v>0.18006916106441662</v>
      </c>
      <c r="T74" s="100"/>
      <c r="U74" s="96" t="s">
        <v>422</v>
      </c>
      <c r="V74" s="96"/>
      <c r="W74" s="96"/>
      <c r="X74" s="96"/>
    </row>
    <row r="75" spans="1:24" ht="15.75">
      <c r="S75" s="75">
        <f>SUM(S73:S74)</f>
        <v>0.37762782365207725</v>
      </c>
    </row>
    <row r="76" spans="1:24" ht="15.75">
      <c r="R76" s="68" t="s">
        <v>121</v>
      </c>
      <c r="S76" s="75">
        <v>0</v>
      </c>
    </row>
    <row r="77" spans="1:24" ht="15.75">
      <c r="S77" s="75"/>
    </row>
    <row r="79" spans="1:24" ht="15.75">
      <c r="H79" t="s">
        <v>17</v>
      </c>
      <c r="I79" s="75">
        <v>120.1669</v>
      </c>
      <c r="K79" s="97">
        <v>12</v>
      </c>
      <c r="L79" s="97">
        <v>51</v>
      </c>
      <c r="M79" s="13">
        <f>SUM(K79:L79)</f>
        <v>63</v>
      </c>
      <c r="O79" s="7">
        <v>50.83</v>
      </c>
    </row>
    <row r="80" spans="1:24" ht="15.75">
      <c r="H80" t="s">
        <v>15</v>
      </c>
      <c r="I80" s="75">
        <v>12.814299999999999</v>
      </c>
      <c r="K80" s="97">
        <v>3</v>
      </c>
      <c r="L80" s="97">
        <v>5.5</v>
      </c>
      <c r="M80" s="13">
        <f t="shared" ref="M80:M83" si="12">SUM(K80:L80)</f>
        <v>8.5</v>
      </c>
      <c r="O80" s="7">
        <v>5.42</v>
      </c>
    </row>
    <row r="81" spans="8:15" ht="15.75">
      <c r="H81" t="s">
        <v>20</v>
      </c>
      <c r="I81" s="75">
        <v>0</v>
      </c>
      <c r="K81" s="97">
        <v>2</v>
      </c>
      <c r="L81" s="97">
        <v>0</v>
      </c>
      <c r="M81" s="13">
        <f t="shared" si="12"/>
        <v>2</v>
      </c>
      <c r="O81" s="7">
        <v>0</v>
      </c>
    </row>
    <row r="82" spans="8:15" ht="15.75">
      <c r="H82" t="s">
        <v>171</v>
      </c>
      <c r="I82" s="75">
        <v>44.38</v>
      </c>
      <c r="K82" s="97">
        <v>8</v>
      </c>
      <c r="L82" s="97">
        <v>18.5</v>
      </c>
      <c r="M82" s="13">
        <f t="shared" si="12"/>
        <v>26.5</v>
      </c>
      <c r="O82" s="7">
        <v>18.760000000000002</v>
      </c>
    </row>
    <row r="83" spans="8:15">
      <c r="I83" s="6">
        <f>SUM(I79:I82)</f>
        <v>177.3612</v>
      </c>
      <c r="K83" s="97">
        <f>SUM(K79:K82)</f>
        <v>25</v>
      </c>
      <c r="L83" s="97">
        <f>SUM(L79:L82)</f>
        <v>75</v>
      </c>
      <c r="M83" s="97">
        <f t="shared" si="12"/>
        <v>100</v>
      </c>
    </row>
    <row r="84" spans="8:15" ht="15.75">
      <c r="H84" s="11">
        <v>0.01</v>
      </c>
      <c r="I84" s="75">
        <v>2.3647999999999998</v>
      </c>
      <c r="M84" s="97"/>
    </row>
  </sheetData>
  <pageMargins left="0.31" right="0.22" top="0.24" bottom="0.21" header="0.23" footer="0.19"/>
  <pageSetup paperSize="9" scale="5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X81"/>
  <sheetViews>
    <sheetView topLeftCell="A61" zoomScale="70" zoomScaleNormal="70" workbookViewId="0">
      <selection activeCell="S87" sqref="S87"/>
    </sheetView>
  </sheetViews>
  <sheetFormatPr defaultRowHeight="12.75"/>
  <cols>
    <col min="1" max="1" width="19" customWidth="1"/>
    <col min="2" max="2" width="5.7109375" customWidth="1"/>
    <col min="3" max="4" width="6.7109375" customWidth="1"/>
    <col min="5" max="6" width="5.28515625" customWidth="1"/>
    <col min="7" max="7" width="9.42578125" customWidth="1"/>
    <col min="8" max="8" width="9.5703125" customWidth="1"/>
    <col min="9" max="9" width="20.5703125" customWidth="1"/>
    <col min="10" max="10" width="8.28515625" customWidth="1"/>
    <col min="11" max="11" width="8.5703125" customWidth="1"/>
    <col min="12" max="12" width="6.7109375" customWidth="1"/>
    <col min="13" max="13" width="10" style="6" customWidth="1"/>
    <col min="14" max="14" width="8.140625" style="6" customWidth="1"/>
    <col min="15" max="15" width="8.5703125" style="7" customWidth="1"/>
    <col min="16" max="16" width="11.140625" style="6" customWidth="1"/>
    <col min="17" max="17" width="6.7109375" customWidth="1"/>
    <col min="18" max="18" width="21.140625" customWidth="1"/>
    <col min="19" max="19" width="19.5703125" customWidth="1"/>
    <col min="24" max="24" width="16.140625" customWidth="1"/>
  </cols>
  <sheetData>
    <row r="1" spans="1:20" ht="18">
      <c r="A1" s="1" t="s">
        <v>0</v>
      </c>
      <c r="B1" s="1"/>
      <c r="C1" s="2" t="s">
        <v>1</v>
      </c>
      <c r="G1" t="s">
        <v>2</v>
      </c>
      <c r="J1" s="3" t="s">
        <v>3</v>
      </c>
      <c r="K1" s="3"/>
      <c r="L1" s="4">
        <v>1</v>
      </c>
      <c r="M1" s="5" t="s">
        <v>4</v>
      </c>
      <c r="P1" s="8" t="s">
        <v>5</v>
      </c>
      <c r="Q1" s="9">
        <v>0.8</v>
      </c>
      <c r="S1">
        <v>0.8</v>
      </c>
    </row>
    <row r="2" spans="1:20">
      <c r="A2" s="3" t="s">
        <v>6</v>
      </c>
      <c r="B2" s="3"/>
      <c r="G2" t="s">
        <v>7</v>
      </c>
      <c r="J2" s="3"/>
      <c r="K2" s="3"/>
      <c r="L2" s="4">
        <v>0.9</v>
      </c>
      <c r="M2" s="10" t="s">
        <v>8</v>
      </c>
      <c r="P2" s="8" t="s">
        <v>9</v>
      </c>
      <c r="Q2" s="11">
        <v>0.4</v>
      </c>
      <c r="S2">
        <v>0.4</v>
      </c>
    </row>
    <row r="3" spans="1:20">
      <c r="J3" s="3"/>
      <c r="K3" s="3"/>
      <c r="L3" s="4">
        <v>0.8</v>
      </c>
      <c r="M3" s="10" t="s">
        <v>10</v>
      </c>
    </row>
    <row r="4" spans="1:20">
      <c r="J4" s="3"/>
      <c r="K4" s="3"/>
      <c r="L4" s="4">
        <v>0.5</v>
      </c>
      <c r="M4" s="5" t="s">
        <v>11</v>
      </c>
      <c r="P4" s="9" t="s">
        <v>12</v>
      </c>
      <c r="S4">
        <v>0.72</v>
      </c>
    </row>
    <row r="5" spans="1:20">
      <c r="J5" s="3"/>
      <c r="K5" s="3"/>
      <c r="L5" s="4">
        <v>0.3</v>
      </c>
      <c r="M5" s="5" t="s">
        <v>13</v>
      </c>
      <c r="P5" s="9" t="s">
        <v>14</v>
      </c>
      <c r="S5">
        <v>0.36</v>
      </c>
    </row>
    <row r="6" spans="1:20" ht="18">
      <c r="B6" s="12"/>
      <c r="C6" s="13"/>
      <c r="D6" s="6"/>
      <c r="H6" s="14"/>
      <c r="I6" s="14"/>
      <c r="J6" s="3"/>
      <c r="K6" s="3"/>
      <c r="L6" s="4">
        <v>0.65</v>
      </c>
      <c r="M6" s="10" t="s">
        <v>16</v>
      </c>
      <c r="N6" s="1" t="s">
        <v>1</v>
      </c>
      <c r="O6" s="2"/>
      <c r="P6" s="15"/>
      <c r="Q6" s="16"/>
    </row>
    <row r="7" spans="1:20" ht="18">
      <c r="B7" s="12"/>
      <c r="C7" s="13"/>
      <c r="D7" s="6"/>
      <c r="H7" s="14"/>
      <c r="I7" s="14"/>
      <c r="J7" s="3"/>
      <c r="K7" s="3"/>
      <c r="L7" s="17" t="s">
        <v>18</v>
      </c>
      <c r="M7" s="10" t="s">
        <v>19</v>
      </c>
      <c r="N7" s="1"/>
      <c r="O7" s="2"/>
      <c r="P7" s="15"/>
      <c r="Q7" s="16"/>
    </row>
    <row r="8" spans="1:20" ht="18">
      <c r="B8" s="12"/>
      <c r="C8" s="13"/>
      <c r="D8" s="6"/>
      <c r="H8" s="14"/>
      <c r="I8" s="14"/>
      <c r="J8" s="3"/>
      <c r="K8" s="3"/>
      <c r="L8" s="4">
        <v>0.8</v>
      </c>
      <c r="M8" s="10" t="s">
        <v>21</v>
      </c>
      <c r="N8" s="1"/>
      <c r="O8" s="2"/>
      <c r="P8" s="15"/>
      <c r="Q8" s="16"/>
    </row>
    <row r="9" spans="1:20" ht="18">
      <c r="H9" s="14"/>
      <c r="I9" s="14"/>
      <c r="J9" s="18"/>
      <c r="K9" s="18"/>
      <c r="L9" s="18"/>
      <c r="M9" s="1"/>
      <c r="N9" s="1"/>
      <c r="O9" s="2"/>
      <c r="P9" s="15"/>
      <c r="Q9" s="16"/>
    </row>
    <row r="10" spans="1:20">
      <c r="I10" s="6"/>
    </row>
    <row r="11" spans="1:20" ht="13.5" thickBot="1">
      <c r="G11" t="s">
        <v>22</v>
      </c>
      <c r="H11" s="14">
        <v>100</v>
      </c>
      <c r="I11" s="16"/>
      <c r="J11" s="18"/>
      <c r="K11" s="18"/>
      <c r="L11" s="18"/>
      <c r="M11" s="19"/>
      <c r="N11" s="19" t="s">
        <v>1</v>
      </c>
      <c r="O11" s="2"/>
      <c r="P11" s="15" t="s">
        <v>1</v>
      </c>
      <c r="Q11" s="16" t="s">
        <v>1</v>
      </c>
    </row>
    <row r="12" spans="1:20" ht="13.5" thickBot="1">
      <c r="A12" s="20" t="s">
        <v>23</v>
      </c>
      <c r="B12" s="21" t="s">
        <v>24</v>
      </c>
      <c r="C12" s="22" t="s">
        <v>25</v>
      </c>
      <c r="D12" s="22" t="s">
        <v>26</v>
      </c>
      <c r="E12" s="22" t="s">
        <v>27</v>
      </c>
      <c r="F12" s="22" t="s">
        <v>28</v>
      </c>
      <c r="G12" s="23" t="s">
        <v>29</v>
      </c>
      <c r="H12" s="24" t="s">
        <v>30</v>
      </c>
      <c r="I12" s="25" t="s">
        <v>31</v>
      </c>
      <c r="J12" s="26" t="s">
        <v>32</v>
      </c>
      <c r="K12" s="26" t="s">
        <v>33</v>
      </c>
      <c r="L12" s="26" t="s">
        <v>34</v>
      </c>
      <c r="M12" s="27"/>
      <c r="N12" s="28"/>
      <c r="O12" s="29"/>
      <c r="P12" s="30" t="s">
        <v>1</v>
      </c>
      <c r="Q12" s="31"/>
      <c r="R12" t="s">
        <v>35</v>
      </c>
      <c r="S12" s="31" t="s">
        <v>36</v>
      </c>
    </row>
    <row r="13" spans="1:20" ht="13.5" thickBot="1">
      <c r="A13" s="32" t="s">
        <v>37</v>
      </c>
      <c r="B13" s="33"/>
      <c r="C13" s="34"/>
      <c r="D13" s="34"/>
      <c r="E13" s="34"/>
      <c r="F13" s="34"/>
      <c r="G13" s="35" t="s">
        <v>38</v>
      </c>
      <c r="H13" s="36"/>
      <c r="I13" s="37" t="s">
        <v>25</v>
      </c>
      <c r="J13" s="38" t="s">
        <v>39</v>
      </c>
      <c r="K13" s="38" t="s">
        <v>40</v>
      </c>
      <c r="L13" s="39" t="s">
        <v>41</v>
      </c>
      <c r="M13" s="40" t="s">
        <v>42</v>
      </c>
      <c r="N13" s="41" t="s">
        <v>0</v>
      </c>
      <c r="O13" s="42" t="s">
        <v>43</v>
      </c>
      <c r="P13" s="43" t="s">
        <v>44</v>
      </c>
      <c r="Q13" s="44"/>
      <c r="S13" s="45" t="s">
        <v>381</v>
      </c>
    </row>
    <row r="15" spans="1:20">
      <c r="A15" s="46" t="s">
        <v>382</v>
      </c>
      <c r="B15" s="73" t="s">
        <v>17</v>
      </c>
      <c r="C15" s="47" t="s">
        <v>8</v>
      </c>
      <c r="D15" s="47">
        <v>2022</v>
      </c>
      <c r="E15" s="47">
        <v>245</v>
      </c>
      <c r="F15" s="47">
        <v>42</v>
      </c>
      <c r="G15" s="69">
        <v>0.42</v>
      </c>
      <c r="H15" s="53">
        <v>100</v>
      </c>
      <c r="I15" s="54" t="s">
        <v>383</v>
      </c>
      <c r="J15" s="70">
        <v>16</v>
      </c>
      <c r="K15" s="70">
        <v>93</v>
      </c>
      <c r="L15" s="55">
        <v>0.9</v>
      </c>
      <c r="M15" s="50">
        <f t="shared" ref="M15:M50" si="0">(J15/K15+0.99)^-5.67</f>
        <v>0.42676629198302596</v>
      </c>
      <c r="N15" s="56">
        <f t="shared" ref="N15:N50" si="1">SUM(L15)*M15</f>
        <v>0.3840896627847234</v>
      </c>
      <c r="O15" s="61">
        <f t="shared" ref="O15:O50" si="2">SUM(N15)*(H15)</f>
        <v>38.408966278472342</v>
      </c>
      <c r="P15" s="62">
        <f t="shared" ref="P15:P50" si="3">SUM(O15)*G15</f>
        <v>16.131765836958383</v>
      </c>
      <c r="Q15" s="63"/>
      <c r="R15" s="71"/>
      <c r="S15" s="48">
        <f>SUM(P15)</f>
        <v>16.131765836958383</v>
      </c>
      <c r="T15" s="100"/>
    </row>
    <row r="16" spans="1:20">
      <c r="A16" s="46" t="s">
        <v>74</v>
      </c>
      <c r="B16" s="73" t="s">
        <v>17</v>
      </c>
      <c r="C16" s="47" t="s">
        <v>16</v>
      </c>
      <c r="D16" s="47">
        <v>2022</v>
      </c>
      <c r="E16" s="47">
        <v>226</v>
      </c>
      <c r="F16" s="47">
        <v>28</v>
      </c>
      <c r="G16" s="69">
        <v>0.28000000000000003</v>
      </c>
      <c r="H16" s="53">
        <v>100</v>
      </c>
      <c r="I16" s="54" t="s">
        <v>384</v>
      </c>
      <c r="J16" s="70">
        <v>8</v>
      </c>
      <c r="K16" s="70">
        <v>85</v>
      </c>
      <c r="L16" s="55">
        <v>0.65</v>
      </c>
      <c r="M16" s="50">
        <f t="shared" si="0"/>
        <v>0.63258185948970291</v>
      </c>
      <c r="N16" s="56">
        <f t="shared" si="1"/>
        <v>0.4111782086683069</v>
      </c>
      <c r="O16" s="61">
        <f t="shared" si="2"/>
        <v>41.117820866830691</v>
      </c>
      <c r="P16" s="62">
        <f t="shared" si="3"/>
        <v>11.512989842712594</v>
      </c>
      <c r="Q16" s="63"/>
      <c r="R16" s="71"/>
      <c r="S16" s="48">
        <f>SUM(P16)</f>
        <v>11.512989842712594</v>
      </c>
      <c r="T16" s="100"/>
    </row>
    <row r="17" spans="1:20">
      <c r="A17" s="46" t="s">
        <v>245</v>
      </c>
      <c r="B17" s="73" t="s">
        <v>17</v>
      </c>
      <c r="C17" s="47" t="s">
        <v>54</v>
      </c>
      <c r="D17" s="47">
        <v>2021</v>
      </c>
      <c r="E17" s="47">
        <v>256</v>
      </c>
      <c r="F17" s="47">
        <v>30</v>
      </c>
      <c r="G17" s="69">
        <v>0.3</v>
      </c>
      <c r="H17" s="53">
        <v>100</v>
      </c>
      <c r="I17" s="54" t="s">
        <v>333</v>
      </c>
      <c r="J17" s="70">
        <v>10</v>
      </c>
      <c r="K17" s="70">
        <v>135</v>
      </c>
      <c r="L17" s="55">
        <v>0.5</v>
      </c>
      <c r="M17" s="50">
        <f t="shared" si="0"/>
        <v>0.70318491159639762</v>
      </c>
      <c r="N17" s="56">
        <f t="shared" si="1"/>
        <v>0.35159245579819881</v>
      </c>
      <c r="O17" s="61">
        <f t="shared" si="2"/>
        <v>35.159245579819881</v>
      </c>
      <c r="P17" s="62">
        <f t="shared" si="3"/>
        <v>10.547773673945963</v>
      </c>
      <c r="Q17" s="63"/>
      <c r="R17" s="64" t="s">
        <v>385</v>
      </c>
      <c r="S17" s="48">
        <f>SUM(P17)*0.8</f>
        <v>8.438218939156771</v>
      </c>
      <c r="T17" s="100"/>
    </row>
    <row r="18" spans="1:20">
      <c r="A18" s="46" t="s">
        <v>220</v>
      </c>
      <c r="B18" s="73" t="s">
        <v>17</v>
      </c>
      <c r="C18" s="47" t="s">
        <v>54</v>
      </c>
      <c r="D18" s="47">
        <v>2022</v>
      </c>
      <c r="E18" s="47">
        <v>314</v>
      </c>
      <c r="F18" s="47">
        <v>37</v>
      </c>
      <c r="G18" s="52">
        <v>0.37</v>
      </c>
      <c r="H18" s="53">
        <v>100</v>
      </c>
      <c r="I18" s="54" t="s">
        <v>386</v>
      </c>
      <c r="J18" s="70">
        <v>24</v>
      </c>
      <c r="K18" s="70">
        <v>149</v>
      </c>
      <c r="L18" s="55">
        <v>0.5</v>
      </c>
      <c r="M18" s="50">
        <f t="shared" si="0"/>
        <v>0.45034461889039207</v>
      </c>
      <c r="N18" s="56">
        <f t="shared" si="1"/>
        <v>0.22517230944519603</v>
      </c>
      <c r="O18" s="61">
        <f t="shared" si="2"/>
        <v>22.517230944519603</v>
      </c>
      <c r="P18" s="62">
        <f t="shared" si="3"/>
        <v>8.3313754494722527</v>
      </c>
      <c r="Q18" s="63"/>
      <c r="R18" s="71"/>
      <c r="S18" s="48">
        <f>SUM(P18)</f>
        <v>8.3313754494722527</v>
      </c>
      <c r="T18" s="100"/>
    </row>
    <row r="19" spans="1:20">
      <c r="A19" s="46" t="s">
        <v>340</v>
      </c>
      <c r="B19" s="73" t="s">
        <v>17</v>
      </c>
      <c r="C19" s="47" t="s">
        <v>64</v>
      </c>
      <c r="D19" s="47">
        <v>2022</v>
      </c>
      <c r="E19" s="47">
        <v>301</v>
      </c>
      <c r="F19" s="47">
        <v>34</v>
      </c>
      <c r="G19" s="52">
        <v>0.34</v>
      </c>
      <c r="H19" s="53">
        <v>100</v>
      </c>
      <c r="I19" s="54" t="s">
        <v>387</v>
      </c>
      <c r="J19" s="70">
        <v>5</v>
      </c>
      <c r="K19" s="70">
        <v>97</v>
      </c>
      <c r="L19" s="55">
        <v>0.3</v>
      </c>
      <c r="M19" s="50">
        <f t="shared" si="0"/>
        <v>0.79389347379766484</v>
      </c>
      <c r="N19" s="56">
        <f t="shared" si="1"/>
        <v>0.23816804213929943</v>
      </c>
      <c r="O19" s="61">
        <f t="shared" si="2"/>
        <v>23.816804213929942</v>
      </c>
      <c r="P19" s="62">
        <f t="shared" si="3"/>
        <v>8.0977134327361799</v>
      </c>
      <c r="Q19" s="63"/>
      <c r="R19" s="64"/>
      <c r="S19" s="48">
        <f>SUM(P19)</f>
        <v>8.0977134327361799</v>
      </c>
      <c r="T19" s="100"/>
    </row>
    <row r="20" spans="1:20">
      <c r="A20" s="46" t="s">
        <v>291</v>
      </c>
      <c r="B20" s="73" t="s">
        <v>17</v>
      </c>
      <c r="C20" s="47" t="s">
        <v>54</v>
      </c>
      <c r="D20" s="47">
        <v>2022</v>
      </c>
      <c r="E20" s="47">
        <v>314</v>
      </c>
      <c r="F20" s="47">
        <v>37</v>
      </c>
      <c r="G20" s="52">
        <v>0.37</v>
      </c>
      <c r="H20" s="53">
        <v>100</v>
      </c>
      <c r="I20" s="54" t="s">
        <v>388</v>
      </c>
      <c r="J20" s="70">
        <v>33</v>
      </c>
      <c r="K20" s="70">
        <v>157</v>
      </c>
      <c r="L20" s="55">
        <v>0.5</v>
      </c>
      <c r="M20" s="50">
        <f t="shared" si="0"/>
        <v>0.35534503875239093</v>
      </c>
      <c r="N20" s="56">
        <f t="shared" si="1"/>
        <v>0.17767251937619546</v>
      </c>
      <c r="O20" s="61">
        <f t="shared" si="2"/>
        <v>17.767251937619548</v>
      </c>
      <c r="P20" s="62">
        <f t="shared" si="3"/>
        <v>6.5738832169192332</v>
      </c>
      <c r="Q20" s="63"/>
      <c r="R20" s="71"/>
      <c r="S20" s="48">
        <f>SUM(P20)</f>
        <v>6.5738832169192332</v>
      </c>
      <c r="T20" s="100"/>
    </row>
    <row r="21" spans="1:20">
      <c r="A21" s="46" t="s">
        <v>211</v>
      </c>
      <c r="B21" s="73" t="s">
        <v>17</v>
      </c>
      <c r="C21" s="47" t="s">
        <v>54</v>
      </c>
      <c r="D21" s="47">
        <v>2022</v>
      </c>
      <c r="E21" s="47">
        <v>314</v>
      </c>
      <c r="F21" s="47">
        <v>37</v>
      </c>
      <c r="G21" s="52">
        <v>0.37</v>
      </c>
      <c r="H21" s="53">
        <v>100</v>
      </c>
      <c r="I21" s="54" t="s">
        <v>389</v>
      </c>
      <c r="J21" s="70">
        <v>36</v>
      </c>
      <c r="K21" s="70">
        <v>149</v>
      </c>
      <c r="L21" s="55">
        <v>0.5</v>
      </c>
      <c r="M21" s="50">
        <f t="shared" si="0"/>
        <v>0.30691311226531431</v>
      </c>
      <c r="N21" s="56">
        <f t="shared" si="1"/>
        <v>0.15345655613265716</v>
      </c>
      <c r="O21" s="61">
        <f t="shared" si="2"/>
        <v>15.345655613265716</v>
      </c>
      <c r="P21" s="62">
        <f t="shared" si="3"/>
        <v>5.6778925769083148</v>
      </c>
      <c r="Q21" s="63"/>
      <c r="R21" s="71"/>
      <c r="S21" s="48">
        <f>SUM(P21)</f>
        <v>5.6778925769083148</v>
      </c>
      <c r="T21" s="100"/>
    </row>
    <row r="22" spans="1:20">
      <c r="A22" s="46" t="s">
        <v>157</v>
      </c>
      <c r="B22" s="73" t="s">
        <v>17</v>
      </c>
      <c r="C22" s="47" t="s">
        <v>54</v>
      </c>
      <c r="D22" s="47">
        <v>2021</v>
      </c>
      <c r="E22" s="47">
        <v>256</v>
      </c>
      <c r="F22" s="47">
        <v>30</v>
      </c>
      <c r="G22" s="69">
        <v>0.3</v>
      </c>
      <c r="H22" s="53">
        <v>100</v>
      </c>
      <c r="I22" s="54" t="s">
        <v>334</v>
      </c>
      <c r="J22" s="70">
        <v>25</v>
      </c>
      <c r="K22" s="70">
        <v>133</v>
      </c>
      <c r="L22" s="55">
        <v>0.5</v>
      </c>
      <c r="M22" s="50">
        <f t="shared" si="0"/>
        <v>0.39506546950964921</v>
      </c>
      <c r="N22" s="56">
        <f t="shared" si="1"/>
        <v>0.19753273475482461</v>
      </c>
      <c r="O22" s="61">
        <f t="shared" si="2"/>
        <v>19.753273475482462</v>
      </c>
      <c r="P22" s="62">
        <f t="shared" si="3"/>
        <v>5.9259820426447387</v>
      </c>
      <c r="Q22" s="63"/>
      <c r="R22" s="64" t="s">
        <v>385</v>
      </c>
      <c r="S22" s="48">
        <f>SUM(P22)*0.8</f>
        <v>4.7407856341157908</v>
      </c>
      <c r="T22" s="100"/>
    </row>
    <row r="23" spans="1:20">
      <c r="A23" s="46" t="s">
        <v>390</v>
      </c>
      <c r="B23" s="73" t="s">
        <v>17</v>
      </c>
      <c r="C23" s="47" t="s">
        <v>64</v>
      </c>
      <c r="D23" s="47">
        <v>2022</v>
      </c>
      <c r="E23" s="47">
        <v>301</v>
      </c>
      <c r="F23" s="47">
        <v>34</v>
      </c>
      <c r="G23" s="52">
        <v>0.34</v>
      </c>
      <c r="H23" s="53">
        <v>100</v>
      </c>
      <c r="I23" s="54" t="s">
        <v>391</v>
      </c>
      <c r="J23" s="70">
        <v>17</v>
      </c>
      <c r="K23" s="70">
        <v>97</v>
      </c>
      <c r="L23" s="55">
        <v>0.3</v>
      </c>
      <c r="M23" s="50">
        <f t="shared" si="0"/>
        <v>0.42013348619145507</v>
      </c>
      <c r="N23" s="56">
        <f t="shared" si="1"/>
        <v>0.12604004585743653</v>
      </c>
      <c r="O23" s="61">
        <f t="shared" si="2"/>
        <v>12.604004585743652</v>
      </c>
      <c r="P23" s="62">
        <f t="shared" si="3"/>
        <v>4.2853615591528422</v>
      </c>
      <c r="Q23" s="63"/>
      <c r="R23" s="64"/>
      <c r="S23" s="48">
        <f>SUM(P23)</f>
        <v>4.2853615591528422</v>
      </c>
      <c r="T23" s="100"/>
    </row>
    <row r="24" spans="1:20">
      <c r="A24" s="46" t="s">
        <v>360</v>
      </c>
      <c r="B24" s="73" t="s">
        <v>17</v>
      </c>
      <c r="C24" s="47" t="s">
        <v>64</v>
      </c>
      <c r="D24" s="47">
        <v>2022</v>
      </c>
      <c r="E24" s="47">
        <v>301</v>
      </c>
      <c r="F24" s="47">
        <v>34</v>
      </c>
      <c r="G24" s="52">
        <v>0.34</v>
      </c>
      <c r="H24" s="53">
        <v>100</v>
      </c>
      <c r="I24" s="54" t="s">
        <v>392</v>
      </c>
      <c r="J24" s="70">
        <v>17</v>
      </c>
      <c r="K24" s="70">
        <v>95</v>
      </c>
      <c r="L24" s="55">
        <v>0.3</v>
      </c>
      <c r="M24" s="50">
        <f t="shared" si="0"/>
        <v>0.41266970776317752</v>
      </c>
      <c r="N24" s="56">
        <f t="shared" si="1"/>
        <v>0.12380091232895325</v>
      </c>
      <c r="O24" s="61">
        <f t="shared" si="2"/>
        <v>12.380091232895325</v>
      </c>
      <c r="P24" s="62">
        <f t="shared" si="3"/>
        <v>4.2092310191844104</v>
      </c>
      <c r="Q24" s="63"/>
      <c r="R24" s="64"/>
      <c r="S24" s="48">
        <f>SUM(P24)</f>
        <v>4.2092310191844104</v>
      </c>
      <c r="T24" s="100"/>
    </row>
    <row r="25" spans="1:20">
      <c r="A25" s="46" t="s">
        <v>294</v>
      </c>
      <c r="B25" s="73" t="s">
        <v>17</v>
      </c>
      <c r="C25" s="47" t="s">
        <v>54</v>
      </c>
      <c r="D25" s="47">
        <v>2021</v>
      </c>
      <c r="E25" s="47">
        <v>256</v>
      </c>
      <c r="F25" s="47">
        <v>30</v>
      </c>
      <c r="G25" s="69">
        <v>0.3</v>
      </c>
      <c r="H25" s="53">
        <v>100</v>
      </c>
      <c r="I25" s="54" t="s">
        <v>335</v>
      </c>
      <c r="J25" s="70">
        <v>29</v>
      </c>
      <c r="K25" s="70">
        <v>135</v>
      </c>
      <c r="L25" s="55">
        <v>0.5</v>
      </c>
      <c r="M25" s="50">
        <f t="shared" si="0"/>
        <v>0.34768175723727152</v>
      </c>
      <c r="N25" s="56">
        <f t="shared" si="1"/>
        <v>0.17384087861863576</v>
      </c>
      <c r="O25" s="61">
        <f t="shared" si="2"/>
        <v>17.384087861863577</v>
      </c>
      <c r="P25" s="62">
        <f t="shared" si="3"/>
        <v>5.2152263585590726</v>
      </c>
      <c r="Q25" s="63"/>
      <c r="R25" s="64" t="s">
        <v>385</v>
      </c>
      <c r="S25" s="48">
        <f>SUM(P25)*0.8</f>
        <v>4.1721810868472584</v>
      </c>
      <c r="T25" s="100"/>
    </row>
    <row r="26" spans="1:20">
      <c r="A26" s="46" t="s">
        <v>348</v>
      </c>
      <c r="B26" s="73" t="s">
        <v>17</v>
      </c>
      <c r="C26" s="47" t="s">
        <v>54</v>
      </c>
      <c r="D26" s="47">
        <v>2022</v>
      </c>
      <c r="E26" s="47">
        <v>314</v>
      </c>
      <c r="F26" s="47">
        <v>37</v>
      </c>
      <c r="G26" s="52">
        <v>0.37</v>
      </c>
      <c r="H26" s="53">
        <v>100</v>
      </c>
      <c r="I26" s="54" t="s">
        <v>393</v>
      </c>
      <c r="J26" s="70">
        <v>10</v>
      </c>
      <c r="K26" s="70">
        <v>30</v>
      </c>
      <c r="L26" s="55">
        <v>0.5</v>
      </c>
      <c r="M26" s="50">
        <f t="shared" si="0"/>
        <v>0.20423743187240354</v>
      </c>
      <c r="N26" s="56">
        <f t="shared" si="1"/>
        <v>0.10211871593620177</v>
      </c>
      <c r="O26" s="61">
        <f t="shared" si="2"/>
        <v>10.211871593620177</v>
      </c>
      <c r="P26" s="62">
        <f t="shared" si="3"/>
        <v>3.7783924896394656</v>
      </c>
      <c r="Q26" s="63"/>
      <c r="R26" s="64" t="s">
        <v>51</v>
      </c>
      <c r="S26" s="48">
        <f>SUM(P26)*0.9</f>
        <v>3.400553240675519</v>
      </c>
      <c r="T26" s="100"/>
    </row>
    <row r="27" spans="1:20">
      <c r="A27" s="46" t="s">
        <v>325</v>
      </c>
      <c r="B27" s="73" t="s">
        <v>17</v>
      </c>
      <c r="C27" s="47" t="s">
        <v>54</v>
      </c>
      <c r="D27" s="47">
        <v>2022</v>
      </c>
      <c r="E27" s="47">
        <v>314</v>
      </c>
      <c r="F27" s="47">
        <v>37</v>
      </c>
      <c r="G27" s="52">
        <v>0.37</v>
      </c>
      <c r="H27" s="53">
        <v>100</v>
      </c>
      <c r="I27" s="54" t="s">
        <v>393</v>
      </c>
      <c r="J27" s="70">
        <v>10</v>
      </c>
      <c r="K27" s="70">
        <v>30</v>
      </c>
      <c r="L27" s="55">
        <v>0.5</v>
      </c>
      <c r="M27" s="50">
        <f t="shared" si="0"/>
        <v>0.20423743187240354</v>
      </c>
      <c r="N27" s="56">
        <f t="shared" si="1"/>
        <v>0.10211871593620177</v>
      </c>
      <c r="O27" s="61">
        <f t="shared" si="2"/>
        <v>10.211871593620177</v>
      </c>
      <c r="P27" s="62">
        <f t="shared" si="3"/>
        <v>3.7783924896394656</v>
      </c>
      <c r="Q27" s="63"/>
      <c r="R27" s="64" t="s">
        <v>51</v>
      </c>
      <c r="S27" s="48">
        <f>SUM(P27)*0.9</f>
        <v>3.400553240675519</v>
      </c>
      <c r="T27" s="100"/>
    </row>
    <row r="28" spans="1:20">
      <c r="A28" s="46" t="s">
        <v>350</v>
      </c>
      <c r="B28" s="73" t="s">
        <v>17</v>
      </c>
      <c r="C28" s="47" t="s">
        <v>64</v>
      </c>
      <c r="D28" s="47">
        <v>2022</v>
      </c>
      <c r="E28" s="47">
        <v>301</v>
      </c>
      <c r="F28" s="47">
        <v>34</v>
      </c>
      <c r="G28" s="52">
        <v>0.34</v>
      </c>
      <c r="H28" s="53">
        <v>100</v>
      </c>
      <c r="I28" s="54" t="s">
        <v>394</v>
      </c>
      <c r="J28" s="70">
        <v>6</v>
      </c>
      <c r="K28" s="70">
        <v>26</v>
      </c>
      <c r="L28" s="55">
        <v>0.3</v>
      </c>
      <c r="M28" s="50">
        <f t="shared" si="0"/>
        <v>0.32269157954342875</v>
      </c>
      <c r="N28" s="56">
        <f t="shared" si="1"/>
        <v>9.6807473863028626E-2</v>
      </c>
      <c r="O28" s="61">
        <f t="shared" si="2"/>
        <v>9.6807473863028619</v>
      </c>
      <c r="P28" s="62">
        <f t="shared" si="3"/>
        <v>3.2914541113429734</v>
      </c>
      <c r="Q28" s="63"/>
      <c r="R28" s="64" t="s">
        <v>51</v>
      </c>
      <c r="S28" s="48">
        <f>SUM(P28)*0.9</f>
        <v>2.9623087002086761</v>
      </c>
      <c r="T28" s="100"/>
    </row>
    <row r="29" spans="1:20">
      <c r="A29" s="46" t="s">
        <v>356</v>
      </c>
      <c r="B29" s="73" t="s">
        <v>17</v>
      </c>
      <c r="C29" s="47" t="s">
        <v>64</v>
      </c>
      <c r="D29" s="47">
        <v>2022</v>
      </c>
      <c r="E29" s="47">
        <v>301</v>
      </c>
      <c r="F29" s="47">
        <v>34</v>
      </c>
      <c r="G29" s="52">
        <v>0.34</v>
      </c>
      <c r="H29" s="53">
        <v>100</v>
      </c>
      <c r="I29" s="54" t="s">
        <v>395</v>
      </c>
      <c r="J29" s="70">
        <v>29</v>
      </c>
      <c r="K29" s="70">
        <v>110</v>
      </c>
      <c r="L29" s="55">
        <v>0.3</v>
      </c>
      <c r="M29" s="50">
        <f t="shared" si="0"/>
        <v>0.27756655526244584</v>
      </c>
      <c r="N29" s="56">
        <f t="shared" si="1"/>
        <v>8.3269966578733742E-2</v>
      </c>
      <c r="O29" s="61">
        <f t="shared" si="2"/>
        <v>8.3269966578733747</v>
      </c>
      <c r="P29" s="62">
        <f t="shared" si="3"/>
        <v>2.8311788636769477</v>
      </c>
      <c r="Q29" s="63"/>
      <c r="R29" s="64"/>
      <c r="S29" s="48">
        <f>SUM(P29)</f>
        <v>2.8311788636769477</v>
      </c>
      <c r="T29" s="100"/>
    </row>
    <row r="30" spans="1:20">
      <c r="A30" s="51" t="s">
        <v>66</v>
      </c>
      <c r="B30" s="73" t="s">
        <v>17</v>
      </c>
      <c r="C30" s="47" t="s">
        <v>8</v>
      </c>
      <c r="D30" s="47">
        <v>2022</v>
      </c>
      <c r="E30" s="47">
        <v>245</v>
      </c>
      <c r="F30" s="47">
        <v>42</v>
      </c>
      <c r="G30" s="69">
        <v>0.42</v>
      </c>
      <c r="H30" s="53">
        <v>100</v>
      </c>
      <c r="I30" s="54" t="s">
        <v>396</v>
      </c>
      <c r="J30" s="70">
        <v>61</v>
      </c>
      <c r="K30" s="70">
        <v>102</v>
      </c>
      <c r="L30" s="55">
        <v>0.9</v>
      </c>
      <c r="M30" s="50">
        <f t="shared" si="0"/>
        <v>7.2630137498285036E-2</v>
      </c>
      <c r="N30" s="56">
        <f t="shared" si="1"/>
        <v>6.5367123748456532E-2</v>
      </c>
      <c r="O30" s="61">
        <f t="shared" si="2"/>
        <v>6.5367123748456528</v>
      </c>
      <c r="P30" s="62">
        <f t="shared" si="3"/>
        <v>2.745419197435174</v>
      </c>
      <c r="Q30" s="63"/>
      <c r="R30" s="71"/>
      <c r="S30" s="48">
        <f>SUM(P30)</f>
        <v>2.745419197435174</v>
      </c>
      <c r="T30" s="100"/>
    </row>
    <row r="31" spans="1:20">
      <c r="A31" s="46" t="s">
        <v>75</v>
      </c>
      <c r="B31" s="73" t="s">
        <v>17</v>
      </c>
      <c r="C31" s="47" t="s">
        <v>16</v>
      </c>
      <c r="D31" s="47">
        <v>2022</v>
      </c>
      <c r="E31" s="47">
        <v>226</v>
      </c>
      <c r="F31" s="47">
        <v>28</v>
      </c>
      <c r="G31" s="69">
        <v>0.28000000000000003</v>
      </c>
      <c r="H31" s="53">
        <v>100</v>
      </c>
      <c r="I31" s="54" t="s">
        <v>397</v>
      </c>
      <c r="J31" s="70">
        <v>36</v>
      </c>
      <c r="K31" s="70">
        <v>87</v>
      </c>
      <c r="L31" s="55">
        <v>0.65</v>
      </c>
      <c r="M31" s="50">
        <f t="shared" si="0"/>
        <v>0.14614750231620274</v>
      </c>
      <c r="N31" s="56">
        <f t="shared" si="1"/>
        <v>9.499587650553179E-2</v>
      </c>
      <c r="O31" s="61">
        <f t="shared" si="2"/>
        <v>9.4995876505531793</v>
      </c>
      <c r="P31" s="62">
        <f t="shared" si="3"/>
        <v>2.6598845421548907</v>
      </c>
      <c r="Q31" s="63"/>
      <c r="R31" s="71"/>
      <c r="S31" s="48">
        <f>SUM(P31)</f>
        <v>2.6598845421548907</v>
      </c>
      <c r="T31" s="100"/>
    </row>
    <row r="32" spans="1:20">
      <c r="A32" s="46" t="s">
        <v>101</v>
      </c>
      <c r="B32" s="73" t="s">
        <v>17</v>
      </c>
      <c r="C32" s="47" t="s">
        <v>8</v>
      </c>
      <c r="D32" s="47">
        <v>2022</v>
      </c>
      <c r="E32" s="47">
        <v>245</v>
      </c>
      <c r="F32" s="47">
        <v>42</v>
      </c>
      <c r="G32" s="69">
        <v>0.42</v>
      </c>
      <c r="H32" s="53">
        <v>100</v>
      </c>
      <c r="I32" s="54" t="s">
        <v>398</v>
      </c>
      <c r="J32" s="70">
        <v>67</v>
      </c>
      <c r="K32" s="70">
        <v>102</v>
      </c>
      <c r="L32" s="55">
        <v>0.9</v>
      </c>
      <c r="M32" s="50">
        <f t="shared" si="0"/>
        <v>5.9095241628427372E-2</v>
      </c>
      <c r="N32" s="56">
        <f t="shared" si="1"/>
        <v>5.3185717465584634E-2</v>
      </c>
      <c r="O32" s="61">
        <f t="shared" si="2"/>
        <v>5.3185717465584634</v>
      </c>
      <c r="P32" s="62">
        <f t="shared" si="3"/>
        <v>2.2338001335545545</v>
      </c>
      <c r="Q32" s="63"/>
      <c r="R32" s="71"/>
      <c r="S32" s="83">
        <f>SUM(P32)</f>
        <v>2.2338001335545545</v>
      </c>
      <c r="T32" s="100"/>
    </row>
    <row r="33" spans="1:20">
      <c r="A33" s="46" t="s">
        <v>109</v>
      </c>
      <c r="B33" s="73" t="s">
        <v>17</v>
      </c>
      <c r="C33" s="47" t="s">
        <v>10</v>
      </c>
      <c r="D33" s="47">
        <v>2022</v>
      </c>
      <c r="E33" s="47">
        <v>265</v>
      </c>
      <c r="F33" s="47">
        <v>25</v>
      </c>
      <c r="G33" s="69">
        <v>0.25</v>
      </c>
      <c r="H33" s="53">
        <v>100</v>
      </c>
      <c r="I33" s="54" t="s">
        <v>399</v>
      </c>
      <c r="J33" s="49">
        <v>66</v>
      </c>
      <c r="K33" s="49">
        <v>114</v>
      </c>
      <c r="L33" s="55">
        <v>0.8</v>
      </c>
      <c r="M33" s="50">
        <f t="shared" si="0"/>
        <v>7.7785834148611371E-2</v>
      </c>
      <c r="N33" s="56">
        <f t="shared" si="1"/>
        <v>6.2228667318889097E-2</v>
      </c>
      <c r="O33" s="61">
        <f t="shared" si="2"/>
        <v>6.2228667318889102</v>
      </c>
      <c r="P33" s="62">
        <f t="shared" si="3"/>
        <v>1.5557166829722275</v>
      </c>
      <c r="Q33" s="63"/>
      <c r="R33" s="71"/>
      <c r="S33" s="48">
        <f>SUM(P33)</f>
        <v>1.5557166829722275</v>
      </c>
      <c r="T33" s="100"/>
    </row>
    <row r="34" spans="1:20">
      <c r="A34" s="46" t="s">
        <v>342</v>
      </c>
      <c r="B34" s="73" t="s">
        <v>17</v>
      </c>
      <c r="C34" s="47" t="s">
        <v>64</v>
      </c>
      <c r="D34" s="47">
        <v>2021</v>
      </c>
      <c r="E34" s="47">
        <v>387</v>
      </c>
      <c r="F34" s="47">
        <v>29</v>
      </c>
      <c r="G34" s="52">
        <v>0.28999999999999998</v>
      </c>
      <c r="H34" s="53">
        <v>100</v>
      </c>
      <c r="I34" s="54" t="s">
        <v>343</v>
      </c>
      <c r="J34" s="70">
        <v>8</v>
      </c>
      <c r="K34" s="70">
        <v>27</v>
      </c>
      <c r="L34" s="55">
        <v>0.3</v>
      </c>
      <c r="M34" s="50">
        <f t="shared" si="0"/>
        <v>0.23990341017265712</v>
      </c>
      <c r="N34" s="56">
        <f t="shared" si="1"/>
        <v>7.1971023051797131E-2</v>
      </c>
      <c r="O34" s="61">
        <f t="shared" si="2"/>
        <v>7.1971023051797127</v>
      </c>
      <c r="P34" s="62">
        <f t="shared" si="3"/>
        <v>2.0871596685021165</v>
      </c>
      <c r="Q34" s="63"/>
      <c r="R34" s="64" t="s">
        <v>400</v>
      </c>
      <c r="S34" s="48">
        <f>SUM(P34)*0.72</f>
        <v>1.5027549613215239</v>
      </c>
      <c r="T34" s="100"/>
    </row>
    <row r="35" spans="1:20">
      <c r="A35" s="46" t="s">
        <v>309</v>
      </c>
      <c r="B35" s="73" t="s">
        <v>17</v>
      </c>
      <c r="C35" s="47" t="s">
        <v>64</v>
      </c>
      <c r="D35" s="47">
        <v>2021</v>
      </c>
      <c r="E35" s="47">
        <v>387</v>
      </c>
      <c r="F35" s="47">
        <v>29</v>
      </c>
      <c r="G35" s="52">
        <v>0.28999999999999998</v>
      </c>
      <c r="H35" s="53">
        <v>100</v>
      </c>
      <c r="I35" s="54" t="s">
        <v>343</v>
      </c>
      <c r="J35" s="70">
        <v>8</v>
      </c>
      <c r="K35" s="70">
        <v>27</v>
      </c>
      <c r="L35" s="55">
        <v>0.3</v>
      </c>
      <c r="M35" s="50">
        <f t="shared" si="0"/>
        <v>0.23990341017265712</v>
      </c>
      <c r="N35" s="56">
        <f t="shared" si="1"/>
        <v>7.1971023051797131E-2</v>
      </c>
      <c r="O35" s="61">
        <f t="shared" si="2"/>
        <v>7.1971023051797127</v>
      </c>
      <c r="P35" s="62">
        <f t="shared" si="3"/>
        <v>2.0871596685021165</v>
      </c>
      <c r="Q35" s="63"/>
      <c r="R35" s="64" t="s">
        <v>400</v>
      </c>
      <c r="S35" s="48">
        <f>SUM(P35)*0.72</f>
        <v>1.5027549613215239</v>
      </c>
      <c r="T35" s="100"/>
    </row>
    <row r="36" spans="1:20">
      <c r="A36" s="46" t="s">
        <v>345</v>
      </c>
      <c r="B36" s="73" t="s">
        <v>17</v>
      </c>
      <c r="C36" s="47" t="s">
        <v>64</v>
      </c>
      <c r="D36" s="47">
        <v>2021</v>
      </c>
      <c r="E36" s="47">
        <v>387</v>
      </c>
      <c r="F36" s="47">
        <v>29</v>
      </c>
      <c r="G36" s="52">
        <v>0.28999999999999998</v>
      </c>
      <c r="H36" s="53">
        <v>100</v>
      </c>
      <c r="I36" s="54" t="s">
        <v>346</v>
      </c>
      <c r="J36" s="70">
        <v>32</v>
      </c>
      <c r="K36" s="70">
        <v>88</v>
      </c>
      <c r="L36" s="55">
        <v>0.3</v>
      </c>
      <c r="M36" s="50">
        <f t="shared" si="0"/>
        <v>0.17963195172689231</v>
      </c>
      <c r="N36" s="56">
        <f t="shared" si="1"/>
        <v>5.388958551806769E-2</v>
      </c>
      <c r="O36" s="61">
        <f t="shared" si="2"/>
        <v>5.3889585518067689</v>
      </c>
      <c r="P36" s="62">
        <f t="shared" si="3"/>
        <v>1.5627979800239629</v>
      </c>
      <c r="Q36" s="63"/>
      <c r="R36" s="64" t="s">
        <v>385</v>
      </c>
      <c r="S36" s="48">
        <f>SUM(P36)*0.8</f>
        <v>1.2502383840191704</v>
      </c>
      <c r="T36" s="100"/>
    </row>
    <row r="37" spans="1:20">
      <c r="A37" s="46" t="s">
        <v>401</v>
      </c>
      <c r="B37" s="73" t="s">
        <v>17</v>
      </c>
      <c r="C37" s="47" t="s">
        <v>64</v>
      </c>
      <c r="D37" s="47">
        <v>2022</v>
      </c>
      <c r="E37" s="47">
        <v>301</v>
      </c>
      <c r="F37" s="47">
        <v>34</v>
      </c>
      <c r="G37" s="52">
        <v>0.34</v>
      </c>
      <c r="H37" s="53">
        <v>100</v>
      </c>
      <c r="I37" s="54" t="s">
        <v>402</v>
      </c>
      <c r="J37" s="70">
        <v>52</v>
      </c>
      <c r="K37" s="70">
        <v>111</v>
      </c>
      <c r="L37" s="55">
        <v>0.3</v>
      </c>
      <c r="M37" s="50">
        <f t="shared" si="0"/>
        <v>0.1176802978546975</v>
      </c>
      <c r="N37" s="56">
        <f t="shared" si="1"/>
        <v>3.5304089356409246E-2</v>
      </c>
      <c r="O37" s="61">
        <f t="shared" si="2"/>
        <v>3.5304089356409247</v>
      </c>
      <c r="P37" s="62">
        <f t="shared" si="3"/>
        <v>1.2003390381179144</v>
      </c>
      <c r="Q37" s="63"/>
      <c r="R37" s="64"/>
      <c r="S37" s="48">
        <f>SUM(P37)</f>
        <v>1.2003390381179144</v>
      </c>
      <c r="T37" s="100"/>
    </row>
    <row r="38" spans="1:20">
      <c r="A38" s="46" t="s">
        <v>290</v>
      </c>
      <c r="B38" s="73" t="s">
        <v>17</v>
      </c>
      <c r="C38" s="47" t="s">
        <v>8</v>
      </c>
      <c r="D38" s="47">
        <v>2021</v>
      </c>
      <c r="E38" s="47">
        <v>302</v>
      </c>
      <c r="F38" s="47">
        <v>40</v>
      </c>
      <c r="G38" s="69">
        <v>0.4</v>
      </c>
      <c r="H38" s="53">
        <v>100</v>
      </c>
      <c r="I38" s="54" t="s">
        <v>347</v>
      </c>
      <c r="J38" s="70">
        <v>19</v>
      </c>
      <c r="K38" s="70">
        <v>26</v>
      </c>
      <c r="L38" s="55">
        <v>0.9</v>
      </c>
      <c r="M38" s="50">
        <f t="shared" si="0"/>
        <v>4.6073656248514422E-2</v>
      </c>
      <c r="N38" s="56">
        <f t="shared" si="1"/>
        <v>4.1466290623662978E-2</v>
      </c>
      <c r="O38" s="61">
        <f t="shared" si="2"/>
        <v>4.1466290623662978</v>
      </c>
      <c r="P38" s="62">
        <f t="shared" si="3"/>
        <v>1.6586516249465193</v>
      </c>
      <c r="Q38" s="63"/>
      <c r="R38" s="64" t="s">
        <v>400</v>
      </c>
      <c r="S38" s="48">
        <f>SUM(P38)*0.72</f>
        <v>1.1942291699614938</v>
      </c>
      <c r="T38" s="100"/>
    </row>
    <row r="39" spans="1:20">
      <c r="A39" s="46" t="s">
        <v>59</v>
      </c>
      <c r="B39" s="73" t="s">
        <v>17</v>
      </c>
      <c r="C39" s="47" t="s">
        <v>10</v>
      </c>
      <c r="D39" s="47">
        <v>2022</v>
      </c>
      <c r="E39" s="47">
        <v>265</v>
      </c>
      <c r="F39" s="47">
        <v>25</v>
      </c>
      <c r="G39" s="69">
        <v>0.25</v>
      </c>
      <c r="H39" s="53">
        <v>100</v>
      </c>
      <c r="I39" s="54" t="s">
        <v>403</v>
      </c>
      <c r="J39" s="49">
        <v>84</v>
      </c>
      <c r="K39" s="49">
        <v>128</v>
      </c>
      <c r="L39" s="55">
        <v>0.8</v>
      </c>
      <c r="M39" s="50">
        <f t="shared" si="0"/>
        <v>5.922006533754709E-2</v>
      </c>
      <c r="N39" s="56">
        <f t="shared" si="1"/>
        <v>4.7376052270037675E-2</v>
      </c>
      <c r="O39" s="61">
        <f t="shared" si="2"/>
        <v>4.7376052270037672</v>
      </c>
      <c r="P39" s="62">
        <f t="shared" si="3"/>
        <v>1.1844013067509418</v>
      </c>
      <c r="Q39" s="63"/>
      <c r="R39" s="71"/>
      <c r="S39" s="48">
        <f>SUM(P39)</f>
        <v>1.1844013067509418</v>
      </c>
      <c r="T39" s="100"/>
    </row>
    <row r="40" spans="1:20">
      <c r="A40" s="46" t="s">
        <v>358</v>
      </c>
      <c r="B40" s="73" t="s">
        <v>17</v>
      </c>
      <c r="C40" s="47" t="s">
        <v>10</v>
      </c>
      <c r="D40" s="47">
        <v>2022</v>
      </c>
      <c r="E40" s="47">
        <v>265</v>
      </c>
      <c r="F40" s="47">
        <v>25</v>
      </c>
      <c r="G40" s="69">
        <v>0.25</v>
      </c>
      <c r="H40" s="53">
        <v>100</v>
      </c>
      <c r="I40" s="54" t="s">
        <v>404</v>
      </c>
      <c r="J40" s="49">
        <v>92</v>
      </c>
      <c r="K40" s="49">
        <v>114</v>
      </c>
      <c r="L40" s="55">
        <v>0.8</v>
      </c>
      <c r="M40" s="50">
        <f t="shared" si="0"/>
        <v>3.6031999462551666E-2</v>
      </c>
      <c r="N40" s="56">
        <f t="shared" si="1"/>
        <v>2.8825599570041334E-2</v>
      </c>
      <c r="O40" s="61">
        <f t="shared" si="2"/>
        <v>2.8825599570041334</v>
      </c>
      <c r="P40" s="62">
        <f t="shared" si="3"/>
        <v>0.72063998925103334</v>
      </c>
      <c r="Q40" s="63"/>
      <c r="R40" s="71"/>
      <c r="S40" s="48">
        <f>SUM(P40)</f>
        <v>0.72063998925103334</v>
      </c>
      <c r="T40" s="100"/>
    </row>
    <row r="41" spans="1:20">
      <c r="A41" s="46" t="s">
        <v>405</v>
      </c>
      <c r="B41" s="73" t="s">
        <v>17</v>
      </c>
      <c r="C41" s="47" t="s">
        <v>64</v>
      </c>
      <c r="D41" s="47">
        <v>2022</v>
      </c>
      <c r="E41" s="47">
        <v>301</v>
      </c>
      <c r="F41" s="47">
        <v>34</v>
      </c>
      <c r="G41" s="52">
        <v>0.34</v>
      </c>
      <c r="H41" s="53">
        <v>100</v>
      </c>
      <c r="I41" s="54" t="s">
        <v>406</v>
      </c>
      <c r="J41" s="70">
        <v>59</v>
      </c>
      <c r="K41" s="70">
        <v>97</v>
      </c>
      <c r="L41" s="55">
        <v>0.3</v>
      </c>
      <c r="M41" s="50">
        <f t="shared" si="0"/>
        <v>7.0038759853313537E-2</v>
      </c>
      <c r="N41" s="56">
        <f t="shared" si="1"/>
        <v>2.101162795599406E-2</v>
      </c>
      <c r="O41" s="61">
        <f t="shared" si="2"/>
        <v>2.1011627955994059</v>
      </c>
      <c r="P41" s="62">
        <f t="shared" si="3"/>
        <v>0.7143953505037981</v>
      </c>
      <c r="Q41" s="63"/>
      <c r="R41" s="64"/>
      <c r="S41" s="48">
        <f>SUM(P41)</f>
        <v>0.7143953505037981</v>
      </c>
      <c r="T41" s="100"/>
    </row>
    <row r="42" spans="1:20">
      <c r="A42" s="46" t="s">
        <v>354</v>
      </c>
      <c r="B42" s="73" t="s">
        <v>17</v>
      </c>
      <c r="C42" s="47" t="s">
        <v>54</v>
      </c>
      <c r="D42" s="47">
        <v>2021</v>
      </c>
      <c r="E42" s="47">
        <v>256</v>
      </c>
      <c r="F42" s="47">
        <v>30</v>
      </c>
      <c r="G42" s="69">
        <v>0.3</v>
      </c>
      <c r="H42" s="53">
        <v>100</v>
      </c>
      <c r="I42" s="54" t="s">
        <v>355</v>
      </c>
      <c r="J42" s="70">
        <v>89</v>
      </c>
      <c r="K42" s="70">
        <v>132</v>
      </c>
      <c r="L42" s="55">
        <v>0.5</v>
      </c>
      <c r="M42" s="50">
        <f t="shared" si="0"/>
        <v>5.5680348155278565E-2</v>
      </c>
      <c r="N42" s="56">
        <f t="shared" si="1"/>
        <v>2.7840174077639283E-2</v>
      </c>
      <c r="O42" s="61">
        <f t="shared" si="2"/>
        <v>2.7840174077639284</v>
      </c>
      <c r="P42" s="62">
        <f t="shared" si="3"/>
        <v>0.83520522232917849</v>
      </c>
      <c r="Q42" s="63"/>
      <c r="R42" s="64" t="s">
        <v>385</v>
      </c>
      <c r="S42" s="48">
        <f>SUM(P42)*0.8</f>
        <v>0.66816417786334281</v>
      </c>
      <c r="T42" s="100"/>
    </row>
    <row r="43" spans="1:20">
      <c r="A43" s="46" t="s">
        <v>327</v>
      </c>
      <c r="B43" s="73" t="s">
        <v>17</v>
      </c>
      <c r="C43" s="47" t="s">
        <v>64</v>
      </c>
      <c r="D43" s="47">
        <v>2022</v>
      </c>
      <c r="E43" s="47">
        <v>301</v>
      </c>
      <c r="F43" s="47">
        <v>34</v>
      </c>
      <c r="G43" s="52">
        <v>0.34</v>
      </c>
      <c r="H43" s="53">
        <v>100</v>
      </c>
      <c r="I43" s="54" t="s">
        <v>407</v>
      </c>
      <c r="J43" s="70">
        <v>15</v>
      </c>
      <c r="K43" s="70">
        <v>25</v>
      </c>
      <c r="L43" s="55">
        <v>0.3</v>
      </c>
      <c r="M43" s="50">
        <f t="shared" si="0"/>
        <v>7.2123750958550129E-2</v>
      </c>
      <c r="N43" s="56">
        <f t="shared" si="1"/>
        <v>2.1637125287565038E-2</v>
      </c>
      <c r="O43" s="61">
        <f t="shared" si="2"/>
        <v>2.1637125287565038</v>
      </c>
      <c r="P43" s="62">
        <f t="shared" si="3"/>
        <v>0.73566225977721134</v>
      </c>
      <c r="Q43" s="63"/>
      <c r="R43" s="64" t="s">
        <v>51</v>
      </c>
      <c r="S43" s="48">
        <f>SUM(P43)*0.9</f>
        <v>0.66209603379949022</v>
      </c>
      <c r="T43" s="100"/>
    </row>
    <row r="44" spans="1:20">
      <c r="A44" s="46" t="s">
        <v>319</v>
      </c>
      <c r="B44" s="73" t="s">
        <v>17</v>
      </c>
      <c r="C44" s="47" t="s">
        <v>64</v>
      </c>
      <c r="D44" s="47">
        <v>2021</v>
      </c>
      <c r="E44" s="47">
        <v>387</v>
      </c>
      <c r="F44" s="47">
        <v>29</v>
      </c>
      <c r="G44" s="52">
        <v>0.28999999999999998</v>
      </c>
      <c r="H44" s="53">
        <v>100</v>
      </c>
      <c r="I44" s="54" t="s">
        <v>408</v>
      </c>
      <c r="J44" s="70">
        <v>49</v>
      </c>
      <c r="K44" s="70">
        <v>89</v>
      </c>
      <c r="L44" s="55">
        <v>0.3</v>
      </c>
      <c r="M44" s="50">
        <f t="shared" si="0"/>
        <v>8.6269914141992948E-2</v>
      </c>
      <c r="N44" s="56">
        <f t="shared" si="1"/>
        <v>2.5880974242597884E-2</v>
      </c>
      <c r="O44" s="61">
        <f t="shared" si="2"/>
        <v>2.5880974242597885</v>
      </c>
      <c r="P44" s="62">
        <f t="shared" si="3"/>
        <v>0.75054825303533856</v>
      </c>
      <c r="Q44" s="63"/>
      <c r="R44" s="64" t="s">
        <v>385</v>
      </c>
      <c r="S44" s="48">
        <f>SUM(P44)*0.8</f>
        <v>0.60043860242827085</v>
      </c>
      <c r="T44" s="100"/>
    </row>
    <row r="45" spans="1:20">
      <c r="A45" s="46" t="s">
        <v>409</v>
      </c>
      <c r="B45" s="73" t="s">
        <v>17</v>
      </c>
      <c r="C45" s="47" t="s">
        <v>64</v>
      </c>
      <c r="D45" s="47">
        <v>2022</v>
      </c>
      <c r="E45" s="47">
        <v>301</v>
      </c>
      <c r="F45" s="47">
        <v>34</v>
      </c>
      <c r="G45" s="52">
        <v>0.34</v>
      </c>
      <c r="H45" s="53">
        <v>100</v>
      </c>
      <c r="I45" s="54" t="s">
        <v>410</v>
      </c>
      <c r="J45" s="70">
        <v>82</v>
      </c>
      <c r="K45" s="70">
        <v>110</v>
      </c>
      <c r="L45" s="55">
        <v>0.3</v>
      </c>
      <c r="M45" s="50">
        <f t="shared" si="0"/>
        <v>4.390630711365015E-2</v>
      </c>
      <c r="N45" s="56">
        <f t="shared" si="1"/>
        <v>1.3171892134095045E-2</v>
      </c>
      <c r="O45" s="61">
        <f t="shared" si="2"/>
        <v>1.3171892134095045</v>
      </c>
      <c r="P45" s="62">
        <f t="shared" si="3"/>
        <v>0.44784433255923156</v>
      </c>
      <c r="Q45" s="63"/>
      <c r="R45" s="64"/>
      <c r="S45" s="48">
        <f>SUM(P45)</f>
        <v>0.44784433255923156</v>
      </c>
      <c r="T45" s="100"/>
    </row>
    <row r="46" spans="1:20">
      <c r="A46" s="46" t="s">
        <v>411</v>
      </c>
      <c r="B46" s="73" t="s">
        <v>17</v>
      </c>
      <c r="C46" s="47" t="s">
        <v>64</v>
      </c>
      <c r="D46" s="47">
        <v>2022</v>
      </c>
      <c r="E46" s="47">
        <v>301</v>
      </c>
      <c r="F46" s="47">
        <v>34</v>
      </c>
      <c r="G46" s="52">
        <v>0.34</v>
      </c>
      <c r="H46" s="53">
        <v>100</v>
      </c>
      <c r="I46" s="54" t="s">
        <v>412</v>
      </c>
      <c r="J46" s="70">
        <v>71</v>
      </c>
      <c r="K46" s="70">
        <v>95</v>
      </c>
      <c r="L46" s="55">
        <v>0.3</v>
      </c>
      <c r="M46" s="50">
        <f t="shared" si="0"/>
        <v>4.3632770971052524E-2</v>
      </c>
      <c r="N46" s="56">
        <f t="shared" si="1"/>
        <v>1.3089831291315758E-2</v>
      </c>
      <c r="O46" s="61">
        <f t="shared" si="2"/>
        <v>1.3089831291315757</v>
      </c>
      <c r="P46" s="62">
        <f t="shared" si="3"/>
        <v>0.44505426390473574</v>
      </c>
      <c r="Q46" s="63"/>
      <c r="R46" s="64"/>
      <c r="S46" s="48">
        <f>SUM(P46)</f>
        <v>0.44505426390473574</v>
      </c>
      <c r="T46" s="100"/>
    </row>
    <row r="47" spans="1:20">
      <c r="A47" s="46" t="s">
        <v>361</v>
      </c>
      <c r="B47" s="73" t="s">
        <v>17</v>
      </c>
      <c r="C47" s="47" t="s">
        <v>64</v>
      </c>
      <c r="D47" s="47">
        <v>2021</v>
      </c>
      <c r="E47" s="47">
        <v>387</v>
      </c>
      <c r="F47" s="47">
        <v>29</v>
      </c>
      <c r="G47" s="52">
        <v>0.28999999999999998</v>
      </c>
      <c r="H47" s="53">
        <v>100</v>
      </c>
      <c r="I47" s="54" t="s">
        <v>362</v>
      </c>
      <c r="J47" s="70">
        <v>56</v>
      </c>
      <c r="K47" s="70">
        <v>88</v>
      </c>
      <c r="L47" s="55">
        <v>0.3</v>
      </c>
      <c r="M47" s="50">
        <f t="shared" si="0"/>
        <v>6.3444779716681554E-2</v>
      </c>
      <c r="N47" s="56">
        <f t="shared" si="1"/>
        <v>1.9033433915004467E-2</v>
      </c>
      <c r="O47" s="61">
        <f t="shared" si="2"/>
        <v>1.9033433915004467</v>
      </c>
      <c r="P47" s="62">
        <f t="shared" si="3"/>
        <v>0.55196958353512948</v>
      </c>
      <c r="Q47" s="63"/>
      <c r="R47" s="64" t="s">
        <v>385</v>
      </c>
      <c r="S47" s="48">
        <f>SUM(P47)*0.8</f>
        <v>0.44157566682810362</v>
      </c>
      <c r="T47" s="100"/>
    </row>
    <row r="48" spans="1:20">
      <c r="A48" s="46" t="s">
        <v>363</v>
      </c>
      <c r="B48" s="73" t="s">
        <v>17</v>
      </c>
      <c r="C48" s="47" t="s">
        <v>64</v>
      </c>
      <c r="D48" s="47">
        <v>2021</v>
      </c>
      <c r="E48" s="47">
        <v>387</v>
      </c>
      <c r="F48" s="47">
        <v>29</v>
      </c>
      <c r="G48" s="52">
        <v>0.28999999999999998</v>
      </c>
      <c r="H48" s="53">
        <v>100</v>
      </c>
      <c r="I48" s="54" t="s">
        <v>364</v>
      </c>
      <c r="J48" s="70">
        <v>62</v>
      </c>
      <c r="K48" s="70">
        <v>89</v>
      </c>
      <c r="L48" s="55">
        <v>0.3</v>
      </c>
      <c r="M48" s="50">
        <f t="shared" si="0"/>
        <v>5.1617713666734781E-2</v>
      </c>
      <c r="N48" s="56">
        <f t="shared" si="1"/>
        <v>1.5485314100020433E-2</v>
      </c>
      <c r="O48" s="61">
        <f t="shared" si="2"/>
        <v>1.5485314100020433</v>
      </c>
      <c r="P48" s="62">
        <f t="shared" si="3"/>
        <v>0.44907410890059252</v>
      </c>
      <c r="Q48" s="63"/>
      <c r="R48" s="64" t="s">
        <v>385</v>
      </c>
      <c r="S48" s="48">
        <f>SUM(P48)*0.8</f>
        <v>0.35925928712047406</v>
      </c>
      <c r="T48" s="100"/>
    </row>
    <row r="49" spans="1:24">
      <c r="A49" s="46" t="s">
        <v>329</v>
      </c>
      <c r="B49" s="73" t="s">
        <v>17</v>
      </c>
      <c r="C49" s="47" t="s">
        <v>64</v>
      </c>
      <c r="D49" s="47">
        <v>2021</v>
      </c>
      <c r="E49" s="47">
        <v>387</v>
      </c>
      <c r="F49" s="47">
        <v>29</v>
      </c>
      <c r="G49" s="52">
        <v>0.28999999999999998</v>
      </c>
      <c r="H49" s="53">
        <v>100</v>
      </c>
      <c r="I49" s="54" t="s">
        <v>365</v>
      </c>
      <c r="J49" s="70">
        <v>69</v>
      </c>
      <c r="K49" s="70">
        <v>89</v>
      </c>
      <c r="L49" s="55">
        <v>0.3</v>
      </c>
      <c r="M49" s="50">
        <f t="shared" si="0"/>
        <v>3.9862600703437306E-2</v>
      </c>
      <c r="N49" s="56">
        <f t="shared" si="1"/>
        <v>1.1958780211031191E-2</v>
      </c>
      <c r="O49" s="61">
        <f t="shared" si="2"/>
        <v>1.195878021103119</v>
      </c>
      <c r="P49" s="62">
        <f t="shared" si="3"/>
        <v>0.34680462611990448</v>
      </c>
      <c r="Q49" s="63"/>
      <c r="R49" s="64" t="s">
        <v>385</v>
      </c>
      <c r="S49" s="48">
        <f>SUM(P49)*0.8</f>
        <v>0.27744370089592357</v>
      </c>
      <c r="T49" s="100"/>
    </row>
    <row r="50" spans="1:24">
      <c r="A50" s="46" t="s">
        <v>366</v>
      </c>
      <c r="B50" s="73" t="s">
        <v>17</v>
      </c>
      <c r="C50" s="47" t="s">
        <v>64</v>
      </c>
      <c r="D50" s="47">
        <v>2021</v>
      </c>
      <c r="E50" s="47">
        <v>387</v>
      </c>
      <c r="F50" s="47">
        <v>29</v>
      </c>
      <c r="G50" s="52">
        <v>0.28999999999999998</v>
      </c>
      <c r="H50" s="53">
        <v>100</v>
      </c>
      <c r="I50" s="54" t="s">
        <v>367</v>
      </c>
      <c r="J50" s="70">
        <v>93</v>
      </c>
      <c r="K50" s="70">
        <v>104</v>
      </c>
      <c r="L50" s="55">
        <v>0.3</v>
      </c>
      <c r="M50" s="50">
        <f t="shared" si="0"/>
        <v>2.7541633911986746E-2</v>
      </c>
      <c r="N50" s="56">
        <f t="shared" si="1"/>
        <v>8.2624901735960238E-3</v>
      </c>
      <c r="O50" s="61">
        <f t="shared" si="2"/>
        <v>0.82624901735960243</v>
      </c>
      <c r="P50" s="62">
        <f t="shared" si="3"/>
        <v>0.23961221503428468</v>
      </c>
      <c r="Q50" s="63"/>
      <c r="R50" s="64" t="s">
        <v>385</v>
      </c>
      <c r="S50" s="48">
        <f>SUM(P50)*0.8</f>
        <v>0.19168977202742776</v>
      </c>
      <c r="T50" s="100"/>
      <c r="U50" s="96" t="s">
        <v>368</v>
      </c>
      <c r="V50" s="96"/>
      <c r="W50" s="96"/>
      <c r="X50" s="96"/>
    </row>
    <row r="51" spans="1:24" ht="19.5" customHeight="1">
      <c r="C51" s="88"/>
      <c r="D51" s="88"/>
      <c r="E51" s="88"/>
      <c r="F51" s="88"/>
      <c r="H51" s="89"/>
      <c r="I51" s="90"/>
      <c r="J51" s="18"/>
      <c r="K51" s="18"/>
      <c r="L51" s="91"/>
      <c r="M51" s="8"/>
      <c r="N51" s="92"/>
      <c r="O51" s="2"/>
      <c r="P51" s="93"/>
      <c r="Q51" s="94"/>
      <c r="S51" s="75">
        <f>SUM(S15:S50)</f>
        <v>117.32413219419198</v>
      </c>
      <c r="X51" s="6"/>
    </row>
    <row r="52" spans="1:24" ht="15.75">
      <c r="A52" s="3"/>
      <c r="C52" s="88"/>
      <c r="D52" s="88"/>
      <c r="E52" s="88"/>
      <c r="F52" s="88"/>
      <c r="H52" s="89"/>
      <c r="I52" s="90"/>
      <c r="J52" s="18"/>
      <c r="K52" s="18"/>
      <c r="L52" s="91"/>
      <c r="M52" s="8"/>
      <c r="N52" s="92"/>
      <c r="O52" s="2"/>
      <c r="P52" s="93"/>
      <c r="Q52" s="94"/>
      <c r="R52" s="68" t="s">
        <v>121</v>
      </c>
      <c r="S52" s="75">
        <f>SUM(S51-S32)</f>
        <v>115.09033206063742</v>
      </c>
    </row>
    <row r="53" spans="1:24" ht="15.75">
      <c r="A53" s="3"/>
      <c r="C53" s="88"/>
      <c r="D53" s="88"/>
      <c r="E53" s="88"/>
      <c r="F53" s="88"/>
      <c r="H53" s="89"/>
      <c r="I53" s="90"/>
      <c r="J53" s="18"/>
      <c r="K53" s="18"/>
      <c r="L53" s="91"/>
      <c r="M53" s="8"/>
      <c r="N53" s="92"/>
      <c r="O53" s="2"/>
      <c r="P53" s="93"/>
      <c r="Q53" s="94"/>
      <c r="R53" s="68"/>
      <c r="S53" s="75"/>
    </row>
    <row r="54" spans="1:24" ht="15.75">
      <c r="A54" s="3"/>
      <c r="C54" s="88"/>
      <c r="D54" s="88"/>
      <c r="E54" s="88"/>
      <c r="F54" s="88"/>
      <c r="H54" s="89"/>
      <c r="I54" s="90"/>
      <c r="J54" s="18"/>
      <c r="K54" s="18"/>
      <c r="L54" s="91"/>
      <c r="M54" s="8"/>
      <c r="N54" s="92"/>
      <c r="O54" s="2"/>
      <c r="P54" s="93"/>
      <c r="Q54" s="94"/>
      <c r="R54" s="68"/>
      <c r="S54" s="75"/>
    </row>
    <row r="55" spans="1:24">
      <c r="A55" s="51" t="s">
        <v>53</v>
      </c>
      <c r="B55" s="73" t="s">
        <v>15</v>
      </c>
      <c r="C55" s="47" t="s">
        <v>10</v>
      </c>
      <c r="D55" s="47">
        <v>2022</v>
      </c>
      <c r="E55" s="47">
        <v>107</v>
      </c>
      <c r="F55" s="47">
        <v>18</v>
      </c>
      <c r="G55" s="52">
        <v>0.18</v>
      </c>
      <c r="H55" s="53">
        <v>100</v>
      </c>
      <c r="I55" s="82" t="s">
        <v>413</v>
      </c>
      <c r="J55" s="49">
        <v>43</v>
      </c>
      <c r="K55" s="49">
        <v>63</v>
      </c>
      <c r="L55" s="60">
        <v>0.8</v>
      </c>
      <c r="M55" s="50">
        <f t="shared" ref="M55" si="4">(J55/K55+0.99)^-5.67</f>
        <v>5.4132195113246594E-2</v>
      </c>
      <c r="N55" s="56">
        <f t="shared" ref="N55" si="5">SUM(L55)*M55</f>
        <v>4.330575609059728E-2</v>
      </c>
      <c r="O55" s="61">
        <f t="shared" ref="O55" si="6">SUM(N55)*(H55)</f>
        <v>4.3305756090597285</v>
      </c>
      <c r="P55" s="62">
        <f t="shared" ref="P55" si="7">SUM(O55)*G55</f>
        <v>0.77950360963075105</v>
      </c>
      <c r="Q55" s="63"/>
      <c r="R55" s="67"/>
      <c r="S55" s="48">
        <f t="shared" ref="S55" si="8">SUM(P55)</f>
        <v>0.77950360963075105</v>
      </c>
      <c r="T55" s="101"/>
    </row>
    <row r="56" spans="1:24" ht="15.75">
      <c r="S56" s="75">
        <f>SUM(S55:S55)</f>
        <v>0.77950360963075105</v>
      </c>
      <c r="T56" s="3"/>
    </row>
    <row r="57" spans="1:24" ht="15.75">
      <c r="R57" s="68" t="s">
        <v>121</v>
      </c>
      <c r="S57" s="75">
        <f>SUM(S56)</f>
        <v>0.77950360963075105</v>
      </c>
      <c r="T57" s="3"/>
    </row>
    <row r="58" spans="1:24" ht="15.75">
      <c r="R58" s="68"/>
      <c r="S58" s="75"/>
      <c r="T58" s="3"/>
    </row>
    <row r="59" spans="1:24" ht="15.75">
      <c r="R59" s="68"/>
      <c r="S59" s="75"/>
      <c r="T59" s="3"/>
    </row>
    <row r="60" spans="1:24">
      <c r="A60" s="51" t="s">
        <v>127</v>
      </c>
      <c r="B60" s="73" t="s">
        <v>170</v>
      </c>
      <c r="C60" s="47" t="s">
        <v>8</v>
      </c>
      <c r="D60" s="47">
        <v>2022</v>
      </c>
      <c r="E60" s="47">
        <v>121</v>
      </c>
      <c r="F60" s="47">
        <v>22</v>
      </c>
      <c r="G60" s="52">
        <v>0.22</v>
      </c>
      <c r="H60" s="53">
        <v>100</v>
      </c>
      <c r="I60" s="54" t="s">
        <v>414</v>
      </c>
      <c r="J60" s="49">
        <v>1</v>
      </c>
      <c r="K60" s="49">
        <v>107</v>
      </c>
      <c r="L60" s="55">
        <v>0.9</v>
      </c>
      <c r="M60" s="50">
        <f t="shared" ref="M60:M65" si="9">(J60/K60+0.99)^-5.67</f>
        <v>1.0037174523103014</v>
      </c>
      <c r="N60" s="56">
        <f t="shared" ref="N60:N65" si="10">SUM(L60)*M60</f>
        <v>0.90334570707927131</v>
      </c>
      <c r="O60" s="61">
        <f t="shared" ref="O60:O65" si="11">SUM(N60)*(H60)</f>
        <v>90.334570707927128</v>
      </c>
      <c r="P60" s="62">
        <f t="shared" ref="P60:P65" si="12">SUM(O60)*G60</f>
        <v>19.873605555743968</v>
      </c>
      <c r="Q60" s="63"/>
      <c r="R60" s="71"/>
      <c r="S60" s="48">
        <f t="shared" ref="S60:S65" si="13">SUM(P60)</f>
        <v>19.873605555743968</v>
      </c>
      <c r="T60" s="101"/>
    </row>
    <row r="61" spans="1:24">
      <c r="A61" s="46" t="s">
        <v>101</v>
      </c>
      <c r="B61" s="73" t="s">
        <v>170</v>
      </c>
      <c r="C61" s="47" t="s">
        <v>8</v>
      </c>
      <c r="D61" s="47">
        <v>2022</v>
      </c>
      <c r="E61" s="47">
        <v>121</v>
      </c>
      <c r="F61" s="47">
        <v>22</v>
      </c>
      <c r="G61" s="52">
        <v>0.22</v>
      </c>
      <c r="H61" s="53">
        <v>100</v>
      </c>
      <c r="I61" s="54" t="s">
        <v>415</v>
      </c>
      <c r="J61" s="49">
        <v>3</v>
      </c>
      <c r="K61" s="49">
        <v>21</v>
      </c>
      <c r="L61" s="55">
        <v>0.8</v>
      </c>
      <c r="M61" s="50">
        <f t="shared" si="9"/>
        <v>0.49297729194021389</v>
      </c>
      <c r="N61" s="56">
        <f t="shared" si="10"/>
        <v>0.39438183355217116</v>
      </c>
      <c r="O61" s="61">
        <f t="shared" si="11"/>
        <v>39.438183355217113</v>
      </c>
      <c r="P61" s="62">
        <f t="shared" si="12"/>
        <v>8.676400338147765</v>
      </c>
      <c r="Q61" s="63"/>
      <c r="R61" s="71"/>
      <c r="S61" s="48">
        <f t="shared" si="13"/>
        <v>8.676400338147765</v>
      </c>
      <c r="T61" s="101"/>
    </row>
    <row r="62" spans="1:24">
      <c r="A62" s="46" t="s">
        <v>76</v>
      </c>
      <c r="B62" s="73" t="s">
        <v>170</v>
      </c>
      <c r="C62" s="47" t="s">
        <v>8</v>
      </c>
      <c r="D62" s="47">
        <v>2022</v>
      </c>
      <c r="E62" s="47">
        <v>121</v>
      </c>
      <c r="F62" s="47">
        <v>22</v>
      </c>
      <c r="G62" s="52">
        <v>0.22</v>
      </c>
      <c r="H62" s="53">
        <v>100</v>
      </c>
      <c r="I62" s="54" t="s">
        <v>415</v>
      </c>
      <c r="J62" s="49">
        <v>3</v>
      </c>
      <c r="K62" s="49">
        <v>21</v>
      </c>
      <c r="L62" s="55">
        <v>0.8</v>
      </c>
      <c r="M62" s="50">
        <f t="shared" si="9"/>
        <v>0.49297729194021389</v>
      </c>
      <c r="N62" s="56">
        <f t="shared" si="10"/>
        <v>0.39438183355217116</v>
      </c>
      <c r="O62" s="61">
        <f t="shared" si="11"/>
        <v>39.438183355217113</v>
      </c>
      <c r="P62" s="62">
        <f t="shared" si="12"/>
        <v>8.676400338147765</v>
      </c>
      <c r="Q62" s="63"/>
      <c r="R62" s="71"/>
      <c r="S62" s="48">
        <f t="shared" si="13"/>
        <v>8.676400338147765</v>
      </c>
      <c r="T62" s="101"/>
    </row>
    <row r="63" spans="1:24">
      <c r="A63" s="51" t="s">
        <v>126</v>
      </c>
      <c r="B63" s="73" t="s">
        <v>170</v>
      </c>
      <c r="C63" s="47" t="s">
        <v>10</v>
      </c>
      <c r="D63" s="47">
        <v>2022</v>
      </c>
      <c r="E63" s="47">
        <v>96</v>
      </c>
      <c r="F63" s="47">
        <v>18</v>
      </c>
      <c r="G63" s="69">
        <v>0.18</v>
      </c>
      <c r="H63" s="53">
        <v>100</v>
      </c>
      <c r="I63" s="54" t="s">
        <v>416</v>
      </c>
      <c r="J63" s="49">
        <v>16</v>
      </c>
      <c r="K63" s="49">
        <v>101</v>
      </c>
      <c r="L63" s="55">
        <v>0.8</v>
      </c>
      <c r="M63" s="50">
        <f t="shared" si="9"/>
        <v>0.45628656313885257</v>
      </c>
      <c r="N63" s="56">
        <f t="shared" si="10"/>
        <v>0.36502925051108209</v>
      </c>
      <c r="O63" s="61">
        <f t="shared" si="11"/>
        <v>36.502925051108207</v>
      </c>
      <c r="P63" s="62">
        <f t="shared" si="12"/>
        <v>6.5705265091994773</v>
      </c>
      <c r="Q63" s="63"/>
      <c r="R63" s="71"/>
      <c r="S63" s="48">
        <f t="shared" si="13"/>
        <v>6.5705265091994773</v>
      </c>
      <c r="T63" s="101"/>
    </row>
    <row r="64" spans="1:24">
      <c r="A64" s="46" t="s">
        <v>417</v>
      </c>
      <c r="B64" s="73" t="s">
        <v>170</v>
      </c>
      <c r="C64" s="47" t="s">
        <v>8</v>
      </c>
      <c r="D64" s="47">
        <v>2022</v>
      </c>
      <c r="E64" s="47">
        <v>121</v>
      </c>
      <c r="F64" s="47">
        <v>22</v>
      </c>
      <c r="G64" s="52">
        <v>0.22</v>
      </c>
      <c r="H64" s="53">
        <v>100</v>
      </c>
      <c r="I64" s="54" t="s">
        <v>418</v>
      </c>
      <c r="J64" s="49">
        <v>40</v>
      </c>
      <c r="K64" s="49">
        <v>107</v>
      </c>
      <c r="L64" s="55">
        <v>0.9</v>
      </c>
      <c r="M64" s="50">
        <f t="shared" si="9"/>
        <v>0.17214968678420053</v>
      </c>
      <c r="N64" s="56">
        <f t="shared" si="10"/>
        <v>0.15493471810578049</v>
      </c>
      <c r="O64" s="61">
        <f t="shared" si="11"/>
        <v>15.493471810578049</v>
      </c>
      <c r="P64" s="62">
        <f t="shared" si="12"/>
        <v>3.4085637983271706</v>
      </c>
      <c r="Q64" s="63"/>
      <c r="R64" s="71"/>
      <c r="S64" s="48">
        <f t="shared" si="13"/>
        <v>3.4085637983271706</v>
      </c>
      <c r="T64" s="101"/>
    </row>
    <row r="65" spans="1:24">
      <c r="A65" s="46" t="s">
        <v>179</v>
      </c>
      <c r="B65" s="73" t="s">
        <v>170</v>
      </c>
      <c r="C65" s="47" t="s">
        <v>10</v>
      </c>
      <c r="D65" s="47">
        <v>2022</v>
      </c>
      <c r="E65" s="47">
        <v>96</v>
      </c>
      <c r="F65" s="47">
        <v>18</v>
      </c>
      <c r="G65" s="69">
        <v>0.18</v>
      </c>
      <c r="H65" s="53">
        <v>100</v>
      </c>
      <c r="I65" s="54" t="s">
        <v>419</v>
      </c>
      <c r="J65" s="49">
        <v>34</v>
      </c>
      <c r="K65" s="49">
        <v>84</v>
      </c>
      <c r="L65" s="55">
        <v>0.8</v>
      </c>
      <c r="M65" s="50">
        <f t="shared" si="9"/>
        <v>0.1515948905149696</v>
      </c>
      <c r="N65" s="56">
        <f t="shared" si="10"/>
        <v>0.12127591241197569</v>
      </c>
      <c r="O65" s="61">
        <f t="shared" si="11"/>
        <v>12.127591241197569</v>
      </c>
      <c r="P65" s="62">
        <f t="shared" si="12"/>
        <v>2.1829664234155626</v>
      </c>
      <c r="Q65" s="63"/>
      <c r="R65" s="71"/>
      <c r="S65" s="48">
        <f t="shared" si="13"/>
        <v>2.1829664234155626</v>
      </c>
      <c r="T65" s="100"/>
    </row>
    <row r="66" spans="1:24" ht="15.75" customHeight="1">
      <c r="S66" s="75">
        <f>SUM(S60:S65)</f>
        <v>49.388462962981706</v>
      </c>
    </row>
    <row r="67" spans="1:24" ht="15.75">
      <c r="R67" s="68" t="s">
        <v>121</v>
      </c>
      <c r="S67" s="75">
        <f>SUM(S66:S66)</f>
        <v>49.388462962981706</v>
      </c>
    </row>
    <row r="68" spans="1:24" ht="15.75">
      <c r="R68" s="68"/>
      <c r="S68" s="75"/>
    </row>
    <row r="70" spans="1:24">
      <c r="A70" s="46" t="s">
        <v>245</v>
      </c>
      <c r="B70" s="73" t="s">
        <v>20</v>
      </c>
      <c r="C70" s="47" t="s">
        <v>16</v>
      </c>
      <c r="D70" s="47">
        <v>2022</v>
      </c>
      <c r="E70" s="47">
        <v>69</v>
      </c>
      <c r="F70" s="47">
        <v>12</v>
      </c>
      <c r="G70" s="69">
        <v>0.12</v>
      </c>
      <c r="H70" s="53">
        <v>100</v>
      </c>
      <c r="I70" s="54" t="s">
        <v>420</v>
      </c>
      <c r="J70" s="70">
        <v>28</v>
      </c>
      <c r="K70" s="70">
        <v>33</v>
      </c>
      <c r="L70" s="55">
        <v>0.65</v>
      </c>
      <c r="M70" s="50">
        <f t="shared" ref="M70:M71" si="14">(J70/K70+0.99)^-5.67</f>
        <v>3.166004208135588E-2</v>
      </c>
      <c r="N70" s="56">
        <f t="shared" ref="N70:N71" si="15">SUM(L70)*M70</f>
        <v>2.0579027352881321E-2</v>
      </c>
      <c r="O70" s="61">
        <f t="shared" ref="O70:O71" si="16">SUM(N70)*(H70)</f>
        <v>2.0579027352881321</v>
      </c>
      <c r="P70" s="62">
        <f t="shared" ref="P70:P71" si="17">SUM(O70)*G70</f>
        <v>0.24694832823457583</v>
      </c>
      <c r="Q70" s="63"/>
      <c r="R70" s="71"/>
      <c r="S70" s="83">
        <f t="shared" ref="S70:S71" si="18">SUM(P70)</f>
        <v>0.24694832823457583</v>
      </c>
      <c r="T70" s="100"/>
    </row>
    <row r="71" spans="1:24">
      <c r="A71" s="46" t="s">
        <v>294</v>
      </c>
      <c r="B71" s="73" t="s">
        <v>20</v>
      </c>
      <c r="C71" s="47" t="s">
        <v>16</v>
      </c>
      <c r="D71" s="47">
        <v>2022</v>
      </c>
      <c r="E71" s="47">
        <v>69</v>
      </c>
      <c r="F71" s="47">
        <v>12</v>
      </c>
      <c r="G71" s="69">
        <v>0.12</v>
      </c>
      <c r="H71" s="53">
        <v>100</v>
      </c>
      <c r="I71" s="54" t="s">
        <v>421</v>
      </c>
      <c r="J71" s="70">
        <v>29</v>
      </c>
      <c r="K71" s="70">
        <v>33</v>
      </c>
      <c r="L71" s="55">
        <v>0.65</v>
      </c>
      <c r="M71" s="50">
        <f t="shared" si="14"/>
        <v>2.8857237350066765E-2</v>
      </c>
      <c r="N71" s="56">
        <f t="shared" si="15"/>
        <v>1.8757204277543398E-2</v>
      </c>
      <c r="O71" s="61">
        <f t="shared" si="16"/>
        <v>1.8757204277543398</v>
      </c>
      <c r="P71" s="62">
        <f t="shared" si="17"/>
        <v>0.22508645133052077</v>
      </c>
      <c r="Q71" s="63"/>
      <c r="R71" s="71"/>
      <c r="S71" s="83">
        <f t="shared" si="18"/>
        <v>0.22508645133052077</v>
      </c>
      <c r="T71" s="100"/>
      <c r="U71" s="96" t="s">
        <v>422</v>
      </c>
      <c r="V71" s="96"/>
      <c r="W71" s="96"/>
      <c r="X71" s="96"/>
    </row>
    <row r="72" spans="1:24" ht="15.75">
      <c r="S72" s="75">
        <f>SUM(S70:S71)</f>
        <v>0.4720347795650966</v>
      </c>
    </row>
    <row r="73" spans="1:24" ht="15.75">
      <c r="R73" s="68" t="s">
        <v>121</v>
      </c>
      <c r="S73" s="75">
        <v>0</v>
      </c>
    </row>
    <row r="74" spans="1:24" ht="15.75">
      <c r="S74" s="75"/>
    </row>
    <row r="76" spans="1:24" ht="15.75">
      <c r="H76" t="s">
        <v>17</v>
      </c>
      <c r="I76" s="75">
        <v>115.0903</v>
      </c>
      <c r="K76" s="97">
        <v>12</v>
      </c>
      <c r="L76" s="97">
        <v>52</v>
      </c>
      <c r="M76" s="13">
        <f>SUM(K76:L76)</f>
        <v>64</v>
      </c>
      <c r="O76" s="7">
        <v>52.23</v>
      </c>
    </row>
    <row r="77" spans="1:24" ht="15.75">
      <c r="H77" t="s">
        <v>15</v>
      </c>
      <c r="I77" s="75">
        <v>0.77949999999999997</v>
      </c>
      <c r="K77" s="97">
        <v>3</v>
      </c>
      <c r="L77" s="97">
        <v>0.5</v>
      </c>
      <c r="M77" s="13">
        <f t="shared" ref="M77:M80" si="19">SUM(K77:L77)</f>
        <v>3.5</v>
      </c>
      <c r="O77" s="7">
        <v>0.35</v>
      </c>
    </row>
    <row r="78" spans="1:24" ht="15.75">
      <c r="H78" t="s">
        <v>20</v>
      </c>
      <c r="I78" s="75">
        <v>0</v>
      </c>
      <c r="K78" s="97">
        <v>2</v>
      </c>
      <c r="L78" s="97">
        <v>0</v>
      </c>
      <c r="M78" s="13">
        <f t="shared" si="19"/>
        <v>2</v>
      </c>
      <c r="O78" s="7">
        <v>0</v>
      </c>
    </row>
    <row r="79" spans="1:24" ht="15.75">
      <c r="H79" t="s">
        <v>171</v>
      </c>
      <c r="I79" s="75">
        <v>49.388500000000001</v>
      </c>
      <c r="K79" s="97">
        <v>8</v>
      </c>
      <c r="L79" s="97">
        <v>22.5</v>
      </c>
      <c r="M79" s="13">
        <f t="shared" si="19"/>
        <v>30.5</v>
      </c>
      <c r="O79" s="7">
        <v>22.41</v>
      </c>
    </row>
    <row r="80" spans="1:24">
      <c r="I80" s="6">
        <f>SUM(I76:I79)</f>
        <v>165.25829999999999</v>
      </c>
      <c r="K80" s="97">
        <f>SUM(K76:K79)</f>
        <v>25</v>
      </c>
      <c r="L80" s="97">
        <f>SUM(L76:L79)</f>
        <v>75</v>
      </c>
      <c r="M80" s="97">
        <f t="shared" si="19"/>
        <v>100</v>
      </c>
    </row>
    <row r="81" spans="8:13" ht="15.75">
      <c r="H81" s="11">
        <v>0.01</v>
      </c>
      <c r="I81" s="75">
        <v>2.2033999999999998</v>
      </c>
      <c r="M81" s="97"/>
    </row>
  </sheetData>
  <pageMargins left="0.31" right="0.22" top="0.24" bottom="0.21" header="0.23" footer="0.19"/>
  <pageSetup paperSize="9" scale="5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Y87"/>
  <sheetViews>
    <sheetView zoomScale="55" zoomScaleNormal="55" workbookViewId="0">
      <selection activeCell="U91" sqref="U91"/>
    </sheetView>
  </sheetViews>
  <sheetFormatPr defaultRowHeight="12.75"/>
  <cols>
    <col min="1" max="1" width="19" customWidth="1"/>
    <col min="2" max="2" width="5.7109375" customWidth="1"/>
    <col min="3" max="4" width="6.7109375" customWidth="1"/>
    <col min="5" max="6" width="5.28515625" customWidth="1"/>
    <col min="7" max="7" width="9.42578125" customWidth="1"/>
    <col min="8" max="8" width="9.5703125" customWidth="1"/>
    <col min="9" max="9" width="19.7109375" customWidth="1"/>
    <col min="10" max="10" width="8.28515625" customWidth="1"/>
    <col min="11" max="11" width="8.5703125" customWidth="1"/>
    <col min="12" max="12" width="6.7109375" customWidth="1"/>
    <col min="13" max="13" width="10" style="6" customWidth="1"/>
    <col min="14" max="14" width="8.140625" style="6" customWidth="1"/>
    <col min="15" max="15" width="8.5703125" style="7" customWidth="1"/>
    <col min="16" max="16" width="11.140625" style="6" customWidth="1"/>
    <col min="17" max="17" width="6.7109375" customWidth="1"/>
    <col min="18" max="18" width="21.140625" customWidth="1"/>
    <col min="19" max="19" width="19.5703125" customWidth="1"/>
    <col min="24" max="24" width="16" customWidth="1"/>
    <col min="25" max="25" width="12.42578125" customWidth="1"/>
    <col min="26" max="26" width="10.85546875" customWidth="1"/>
  </cols>
  <sheetData>
    <row r="1" spans="1:20" ht="18">
      <c r="A1" s="1" t="s">
        <v>0</v>
      </c>
      <c r="B1" s="1"/>
      <c r="C1" s="2" t="s">
        <v>1</v>
      </c>
      <c r="G1" t="s">
        <v>2</v>
      </c>
      <c r="J1" s="3" t="s">
        <v>3</v>
      </c>
      <c r="K1" s="3"/>
      <c r="L1" s="4">
        <v>1</v>
      </c>
      <c r="M1" s="5" t="s">
        <v>4</v>
      </c>
      <c r="P1" s="8" t="s">
        <v>5</v>
      </c>
      <c r="Q1" s="9">
        <v>0.8</v>
      </c>
      <c r="S1">
        <v>0.8</v>
      </c>
    </row>
    <row r="2" spans="1:20">
      <c r="A2" s="3" t="s">
        <v>6</v>
      </c>
      <c r="B2" s="3"/>
      <c r="G2" t="s">
        <v>7</v>
      </c>
      <c r="J2" s="3"/>
      <c r="K2" s="3"/>
      <c r="L2" s="4">
        <v>0.9</v>
      </c>
      <c r="M2" s="10" t="s">
        <v>8</v>
      </c>
      <c r="P2" s="8" t="s">
        <v>9</v>
      </c>
      <c r="Q2" s="11">
        <v>0.4</v>
      </c>
      <c r="S2">
        <v>0.4</v>
      </c>
    </row>
    <row r="3" spans="1:20">
      <c r="J3" s="3"/>
      <c r="K3" s="3"/>
      <c r="L3" s="4">
        <v>0.8</v>
      </c>
      <c r="M3" s="10" t="s">
        <v>10</v>
      </c>
    </row>
    <row r="4" spans="1:20">
      <c r="J4" s="3"/>
      <c r="K4" s="3"/>
      <c r="L4" s="4">
        <v>0.5</v>
      </c>
      <c r="M4" s="5" t="s">
        <v>11</v>
      </c>
      <c r="P4" s="9" t="s">
        <v>12</v>
      </c>
      <c r="S4">
        <v>0.72</v>
      </c>
    </row>
    <row r="5" spans="1:20">
      <c r="J5" s="3"/>
      <c r="K5" s="3"/>
      <c r="L5" s="4">
        <v>0.3</v>
      </c>
      <c r="M5" s="5" t="s">
        <v>13</v>
      </c>
      <c r="P5" s="9" t="s">
        <v>14</v>
      </c>
      <c r="S5">
        <v>0.36</v>
      </c>
    </row>
    <row r="6" spans="1:20" ht="18">
      <c r="B6" s="12"/>
      <c r="C6" s="13"/>
      <c r="D6" s="6"/>
      <c r="H6" s="14"/>
      <c r="I6" s="14"/>
      <c r="J6" s="3"/>
      <c r="K6" s="3"/>
      <c r="L6" s="4">
        <v>0.65</v>
      </c>
      <c r="M6" s="10" t="s">
        <v>16</v>
      </c>
      <c r="N6" s="1" t="s">
        <v>1</v>
      </c>
      <c r="O6" s="2"/>
      <c r="P6" s="15"/>
      <c r="Q6" s="16"/>
    </row>
    <row r="7" spans="1:20" ht="18">
      <c r="B7" s="12"/>
      <c r="C7" s="13"/>
      <c r="D7" s="6"/>
      <c r="H7" s="14"/>
      <c r="I7" s="14"/>
      <c r="J7" s="3"/>
      <c r="K7" s="3"/>
      <c r="L7" s="17" t="s">
        <v>18</v>
      </c>
      <c r="M7" s="10" t="s">
        <v>19</v>
      </c>
      <c r="N7" s="1"/>
      <c r="O7" s="2"/>
      <c r="P7" s="15"/>
      <c r="Q7" s="16"/>
    </row>
    <row r="8" spans="1:20" ht="18">
      <c r="B8" s="12"/>
      <c r="C8" s="13"/>
      <c r="D8" s="6"/>
      <c r="H8" s="14"/>
      <c r="I8" s="14"/>
      <c r="J8" s="3"/>
      <c r="K8" s="3"/>
      <c r="L8" s="4">
        <v>0.8</v>
      </c>
      <c r="M8" s="10" t="s">
        <v>21</v>
      </c>
      <c r="N8" s="1"/>
      <c r="O8" s="2"/>
      <c r="P8" s="15"/>
      <c r="Q8" s="16"/>
    </row>
    <row r="9" spans="1:20" ht="18">
      <c r="H9" s="14"/>
      <c r="I9" s="14"/>
      <c r="J9" s="18"/>
      <c r="K9" s="18"/>
      <c r="L9" s="18"/>
      <c r="M9" s="1"/>
      <c r="N9" s="1"/>
      <c r="O9" s="2"/>
      <c r="P9" s="15"/>
      <c r="Q9" s="16"/>
    </row>
    <row r="10" spans="1:20">
      <c r="I10" s="6"/>
    </row>
    <row r="11" spans="1:20" ht="13.5" thickBot="1">
      <c r="G11" t="s">
        <v>22</v>
      </c>
      <c r="H11" s="14">
        <v>100</v>
      </c>
      <c r="I11" s="16"/>
      <c r="J11" s="18"/>
      <c r="K11" s="18"/>
      <c r="L11" s="18"/>
      <c r="M11" s="19"/>
      <c r="N11" s="19" t="s">
        <v>1</v>
      </c>
      <c r="O11" s="2"/>
      <c r="P11" s="15" t="s">
        <v>1</v>
      </c>
      <c r="Q11" s="16" t="s">
        <v>1</v>
      </c>
    </row>
    <row r="12" spans="1:20" ht="13.5" thickBot="1">
      <c r="A12" s="20" t="s">
        <v>23</v>
      </c>
      <c r="B12" s="21" t="s">
        <v>24</v>
      </c>
      <c r="C12" s="22" t="s">
        <v>25</v>
      </c>
      <c r="D12" s="22" t="s">
        <v>26</v>
      </c>
      <c r="E12" s="22" t="s">
        <v>27</v>
      </c>
      <c r="F12" s="22" t="s">
        <v>28</v>
      </c>
      <c r="G12" s="23" t="s">
        <v>29</v>
      </c>
      <c r="H12" s="24" t="s">
        <v>30</v>
      </c>
      <c r="I12" s="25" t="s">
        <v>31</v>
      </c>
      <c r="J12" s="26" t="s">
        <v>32</v>
      </c>
      <c r="K12" s="26" t="s">
        <v>33</v>
      </c>
      <c r="L12" s="26" t="s">
        <v>34</v>
      </c>
      <c r="M12" s="27"/>
      <c r="N12" s="28"/>
      <c r="O12" s="29"/>
      <c r="P12" s="30" t="s">
        <v>1</v>
      </c>
      <c r="Q12" s="31"/>
      <c r="R12" t="s">
        <v>35</v>
      </c>
      <c r="S12" s="31" t="s">
        <v>36</v>
      </c>
    </row>
    <row r="13" spans="1:20" ht="13.5" thickBot="1">
      <c r="A13" s="32" t="s">
        <v>37</v>
      </c>
      <c r="B13" s="33"/>
      <c r="C13" s="34"/>
      <c r="D13" s="34"/>
      <c r="E13" s="34"/>
      <c r="F13" s="34"/>
      <c r="G13" s="35" t="s">
        <v>38</v>
      </c>
      <c r="H13" s="36"/>
      <c r="I13" s="37" t="s">
        <v>25</v>
      </c>
      <c r="J13" s="38" t="s">
        <v>39</v>
      </c>
      <c r="K13" s="38" t="s">
        <v>40</v>
      </c>
      <c r="L13" s="39" t="s">
        <v>41</v>
      </c>
      <c r="M13" s="40" t="s">
        <v>42</v>
      </c>
      <c r="N13" s="41" t="s">
        <v>0</v>
      </c>
      <c r="O13" s="42" t="s">
        <v>43</v>
      </c>
      <c r="P13" s="43" t="s">
        <v>44</v>
      </c>
      <c r="Q13" s="44"/>
      <c r="S13" s="45" t="s">
        <v>332</v>
      </c>
    </row>
    <row r="15" spans="1:20">
      <c r="A15" s="46" t="s">
        <v>245</v>
      </c>
      <c r="B15" s="73" t="s">
        <v>17</v>
      </c>
      <c r="C15" s="47" t="s">
        <v>54</v>
      </c>
      <c r="D15" s="47">
        <v>2021</v>
      </c>
      <c r="E15" s="47">
        <v>256</v>
      </c>
      <c r="F15" s="47">
        <v>30</v>
      </c>
      <c r="G15" s="69">
        <v>0.3</v>
      </c>
      <c r="H15" s="53">
        <v>100</v>
      </c>
      <c r="I15" s="54" t="s">
        <v>333</v>
      </c>
      <c r="J15" s="70">
        <v>10</v>
      </c>
      <c r="K15" s="70">
        <v>135</v>
      </c>
      <c r="L15" s="55">
        <v>0.5</v>
      </c>
      <c r="M15" s="50">
        <f t="shared" ref="M15:M49" si="0">(J15/K15+0.99)^-5.67</f>
        <v>0.70318491159639762</v>
      </c>
      <c r="N15" s="56">
        <f t="shared" ref="N15:N49" si="1">SUM(L15)*M15</f>
        <v>0.35159245579819881</v>
      </c>
      <c r="O15" s="61">
        <f t="shared" ref="O15:O49" si="2">SUM(N15)*(H15)</f>
        <v>35.159245579819881</v>
      </c>
      <c r="P15" s="62">
        <f t="shared" ref="P15:P49" si="3">SUM(O15)*G15</f>
        <v>10.547773673945963</v>
      </c>
      <c r="Q15" s="63"/>
      <c r="R15" s="71"/>
      <c r="S15" s="48">
        <f t="shared" ref="S15:S20" si="4">SUM(P15)</f>
        <v>10.547773673945963</v>
      </c>
      <c r="T15" s="86"/>
    </row>
    <row r="16" spans="1:20">
      <c r="A16" s="46" t="s">
        <v>157</v>
      </c>
      <c r="B16" s="73" t="s">
        <v>17</v>
      </c>
      <c r="C16" s="47" t="s">
        <v>54</v>
      </c>
      <c r="D16" s="47">
        <v>2021</v>
      </c>
      <c r="E16" s="47">
        <v>256</v>
      </c>
      <c r="F16" s="47">
        <v>30</v>
      </c>
      <c r="G16" s="69">
        <v>0.3</v>
      </c>
      <c r="H16" s="53">
        <v>100</v>
      </c>
      <c r="I16" s="54" t="s">
        <v>334</v>
      </c>
      <c r="J16" s="70">
        <v>25</v>
      </c>
      <c r="K16" s="70">
        <v>133</v>
      </c>
      <c r="L16" s="55">
        <v>0.5</v>
      </c>
      <c r="M16" s="50">
        <f t="shared" si="0"/>
        <v>0.39506546950964921</v>
      </c>
      <c r="N16" s="56">
        <f t="shared" si="1"/>
        <v>0.19753273475482461</v>
      </c>
      <c r="O16" s="61">
        <f t="shared" si="2"/>
        <v>19.753273475482462</v>
      </c>
      <c r="P16" s="62">
        <f t="shared" si="3"/>
        <v>5.9259820426447387</v>
      </c>
      <c r="Q16" s="63"/>
      <c r="R16" s="71"/>
      <c r="S16" s="48">
        <f t="shared" si="4"/>
        <v>5.9259820426447387</v>
      </c>
      <c r="T16" s="86"/>
    </row>
    <row r="17" spans="1:20">
      <c r="A17" s="46" t="s">
        <v>294</v>
      </c>
      <c r="B17" s="73" t="s">
        <v>17</v>
      </c>
      <c r="C17" s="47" t="s">
        <v>54</v>
      </c>
      <c r="D17" s="47">
        <v>2021</v>
      </c>
      <c r="E17" s="47">
        <v>256</v>
      </c>
      <c r="F17" s="47">
        <v>30</v>
      </c>
      <c r="G17" s="69">
        <v>0.3</v>
      </c>
      <c r="H17" s="53">
        <v>100</v>
      </c>
      <c r="I17" s="54" t="s">
        <v>335</v>
      </c>
      <c r="J17" s="70">
        <v>29</v>
      </c>
      <c r="K17" s="70">
        <v>135</v>
      </c>
      <c r="L17" s="55">
        <v>0.5</v>
      </c>
      <c r="M17" s="50">
        <f t="shared" si="0"/>
        <v>0.34768175723727152</v>
      </c>
      <c r="N17" s="56">
        <f t="shared" si="1"/>
        <v>0.17384087861863576</v>
      </c>
      <c r="O17" s="61">
        <f t="shared" si="2"/>
        <v>17.384087861863577</v>
      </c>
      <c r="P17" s="62">
        <f t="shared" si="3"/>
        <v>5.2152263585590726</v>
      </c>
      <c r="Q17" s="63"/>
      <c r="R17" s="71"/>
      <c r="S17" s="48">
        <f t="shared" si="4"/>
        <v>5.2152263585590726</v>
      </c>
      <c r="T17" s="86"/>
    </row>
    <row r="18" spans="1:20">
      <c r="A18" s="46" t="s">
        <v>291</v>
      </c>
      <c r="B18" s="73" t="s">
        <v>17</v>
      </c>
      <c r="C18" s="47" t="s">
        <v>64</v>
      </c>
      <c r="D18" s="47">
        <v>2021</v>
      </c>
      <c r="E18" s="47">
        <v>387</v>
      </c>
      <c r="F18" s="47">
        <v>29</v>
      </c>
      <c r="G18" s="52">
        <v>0.28999999999999998</v>
      </c>
      <c r="H18" s="53">
        <v>100</v>
      </c>
      <c r="I18" s="54" t="s">
        <v>336</v>
      </c>
      <c r="J18" s="70">
        <v>17</v>
      </c>
      <c r="K18" s="70">
        <v>103</v>
      </c>
      <c r="L18" s="55">
        <v>0.3</v>
      </c>
      <c r="M18" s="50">
        <f t="shared" si="0"/>
        <v>0.44162805720179249</v>
      </c>
      <c r="N18" s="56">
        <f t="shared" si="1"/>
        <v>0.13248841716053775</v>
      </c>
      <c r="O18" s="61">
        <f t="shared" si="2"/>
        <v>13.248841716053775</v>
      </c>
      <c r="P18" s="62">
        <f t="shared" si="3"/>
        <v>3.8421640976555946</v>
      </c>
      <c r="Q18" s="63"/>
      <c r="R18" s="64"/>
      <c r="S18" s="48">
        <f t="shared" si="4"/>
        <v>3.8421640976555946</v>
      </c>
      <c r="T18" s="86"/>
    </row>
    <row r="19" spans="1:20">
      <c r="A19" s="46" t="s">
        <v>220</v>
      </c>
      <c r="B19" s="73" t="s">
        <v>17</v>
      </c>
      <c r="C19" s="47" t="s">
        <v>8</v>
      </c>
      <c r="D19" s="47">
        <v>2021</v>
      </c>
      <c r="E19" s="47">
        <v>302</v>
      </c>
      <c r="F19" s="47">
        <v>40</v>
      </c>
      <c r="G19" s="69">
        <v>0.4</v>
      </c>
      <c r="H19" s="53">
        <v>100</v>
      </c>
      <c r="I19" s="54" t="s">
        <v>337</v>
      </c>
      <c r="J19" s="70">
        <v>46</v>
      </c>
      <c r="K19" s="70">
        <v>84</v>
      </c>
      <c r="L19" s="55">
        <v>0.9</v>
      </c>
      <c r="M19" s="50">
        <f t="shared" si="0"/>
        <v>8.7210260931673292E-2</v>
      </c>
      <c r="N19" s="56">
        <f t="shared" si="1"/>
        <v>7.8489234838505964E-2</v>
      </c>
      <c r="O19" s="61">
        <f t="shared" si="2"/>
        <v>7.8489234838505961</v>
      </c>
      <c r="P19" s="62">
        <f t="shared" si="3"/>
        <v>3.1395693935402385</v>
      </c>
      <c r="Q19" s="63"/>
      <c r="R19" s="71"/>
      <c r="S19" s="48">
        <f t="shared" si="4"/>
        <v>3.1395693935402385</v>
      </c>
      <c r="T19" s="86"/>
    </row>
    <row r="20" spans="1:20">
      <c r="A20" s="46" t="s">
        <v>211</v>
      </c>
      <c r="B20" s="73" t="s">
        <v>17</v>
      </c>
      <c r="C20" s="47" t="s">
        <v>54</v>
      </c>
      <c r="D20" s="47">
        <v>2021</v>
      </c>
      <c r="E20" s="47">
        <v>256</v>
      </c>
      <c r="F20" s="47">
        <v>30</v>
      </c>
      <c r="G20" s="69">
        <v>0.3</v>
      </c>
      <c r="H20" s="53">
        <v>100</v>
      </c>
      <c r="I20" s="54" t="s">
        <v>338</v>
      </c>
      <c r="J20" s="70">
        <v>38</v>
      </c>
      <c r="K20" s="70">
        <v>113</v>
      </c>
      <c r="L20" s="55">
        <v>0.5</v>
      </c>
      <c r="M20" s="50">
        <f t="shared" si="0"/>
        <v>0.20167514790112193</v>
      </c>
      <c r="N20" s="56">
        <f t="shared" si="1"/>
        <v>0.10083757395056096</v>
      </c>
      <c r="O20" s="61">
        <f t="shared" si="2"/>
        <v>10.083757395056097</v>
      </c>
      <c r="P20" s="62">
        <f t="shared" si="3"/>
        <v>3.025127218516829</v>
      </c>
      <c r="Q20" s="63"/>
      <c r="R20" s="71"/>
      <c r="S20" s="48">
        <f t="shared" si="4"/>
        <v>3.025127218516829</v>
      </c>
      <c r="T20" s="86"/>
    </row>
    <row r="21" spans="1:20">
      <c r="A21" s="46" t="s">
        <v>75</v>
      </c>
      <c r="B21" s="73" t="s">
        <v>17</v>
      </c>
      <c r="C21" s="47" t="s">
        <v>54</v>
      </c>
      <c r="D21" s="47">
        <v>2019</v>
      </c>
      <c r="E21" s="47">
        <v>341</v>
      </c>
      <c r="F21" s="47">
        <v>41</v>
      </c>
      <c r="G21" s="52">
        <v>0.41</v>
      </c>
      <c r="H21" s="53">
        <v>100</v>
      </c>
      <c r="I21" s="54" t="s">
        <v>308</v>
      </c>
      <c r="J21" s="70">
        <v>37</v>
      </c>
      <c r="K21" s="70">
        <v>168</v>
      </c>
      <c r="L21" s="55">
        <v>0.5</v>
      </c>
      <c r="M21" s="50">
        <f t="shared" si="0"/>
        <v>0.3389397107867399</v>
      </c>
      <c r="N21" s="56">
        <f t="shared" si="1"/>
        <v>0.16946985539336995</v>
      </c>
      <c r="O21" s="61">
        <f t="shared" si="2"/>
        <v>16.946985539336996</v>
      </c>
      <c r="P21" s="62">
        <f t="shared" si="3"/>
        <v>6.9482640711281682</v>
      </c>
      <c r="Q21" s="63"/>
      <c r="R21" s="64" t="s">
        <v>339</v>
      </c>
      <c r="S21" s="48">
        <f>SUM(P21)*0.4</f>
        <v>2.7793056284512674</v>
      </c>
      <c r="T21" s="86"/>
    </row>
    <row r="22" spans="1:20">
      <c r="A22" s="46" t="s">
        <v>309</v>
      </c>
      <c r="B22" s="73" t="s">
        <v>17</v>
      </c>
      <c r="C22" s="47" t="s">
        <v>64</v>
      </c>
      <c r="D22" s="47">
        <v>2019</v>
      </c>
      <c r="E22" s="47">
        <v>410</v>
      </c>
      <c r="F22" s="47">
        <v>32</v>
      </c>
      <c r="G22" s="52">
        <v>0.32</v>
      </c>
      <c r="H22" s="53">
        <v>100</v>
      </c>
      <c r="I22" s="54" t="s">
        <v>310</v>
      </c>
      <c r="J22" s="70">
        <v>8</v>
      </c>
      <c r="K22" s="70">
        <v>101</v>
      </c>
      <c r="L22" s="55">
        <v>0.3</v>
      </c>
      <c r="M22" s="50">
        <f t="shared" si="0"/>
        <v>0.68425426156607616</v>
      </c>
      <c r="N22" s="56">
        <f t="shared" si="1"/>
        <v>0.20527627846982285</v>
      </c>
      <c r="O22" s="61">
        <f t="shared" si="2"/>
        <v>20.527627846982284</v>
      </c>
      <c r="P22" s="62">
        <f t="shared" si="3"/>
        <v>6.5688409110343313</v>
      </c>
      <c r="Q22" s="63"/>
      <c r="R22" s="64" t="s">
        <v>339</v>
      </c>
      <c r="S22" s="48">
        <f>SUM(P22)*0.4</f>
        <v>2.6275363644137326</v>
      </c>
      <c r="T22" s="86"/>
    </row>
    <row r="23" spans="1:20">
      <c r="A23" s="46" t="s">
        <v>135</v>
      </c>
      <c r="B23" s="73" t="s">
        <v>17</v>
      </c>
      <c r="C23" s="47" t="s">
        <v>54</v>
      </c>
      <c r="D23" s="47">
        <v>2019</v>
      </c>
      <c r="E23" s="47">
        <v>341</v>
      </c>
      <c r="F23" s="47">
        <v>41</v>
      </c>
      <c r="G23" s="52">
        <v>0.41</v>
      </c>
      <c r="H23" s="53">
        <v>100</v>
      </c>
      <c r="I23" s="54" t="s">
        <v>311</v>
      </c>
      <c r="J23" s="70">
        <v>42</v>
      </c>
      <c r="K23" s="70">
        <v>168</v>
      </c>
      <c r="L23" s="55">
        <v>0.5</v>
      </c>
      <c r="M23" s="50">
        <f t="shared" si="0"/>
        <v>0.2953242060846204</v>
      </c>
      <c r="N23" s="56">
        <f t="shared" si="1"/>
        <v>0.1476621030423102</v>
      </c>
      <c r="O23" s="61">
        <f t="shared" si="2"/>
        <v>14.76621030423102</v>
      </c>
      <c r="P23" s="62">
        <f t="shared" si="3"/>
        <v>6.0541462247347182</v>
      </c>
      <c r="Q23" s="63"/>
      <c r="R23" s="64" t="s">
        <v>339</v>
      </c>
      <c r="S23" s="48">
        <f>SUM(P23)*0.4</f>
        <v>2.4216584898938875</v>
      </c>
      <c r="T23" s="86"/>
    </row>
    <row r="24" spans="1:20">
      <c r="A24" s="46" t="s">
        <v>289</v>
      </c>
      <c r="B24" s="73" t="s">
        <v>17</v>
      </c>
      <c r="C24" s="47" t="s">
        <v>64</v>
      </c>
      <c r="D24" s="47">
        <v>2019</v>
      </c>
      <c r="E24" s="47">
        <v>410</v>
      </c>
      <c r="F24" s="47">
        <v>32</v>
      </c>
      <c r="G24" s="52">
        <v>0.32</v>
      </c>
      <c r="H24" s="53">
        <v>100</v>
      </c>
      <c r="I24" s="54" t="s">
        <v>312</v>
      </c>
      <c r="J24" s="70">
        <v>12</v>
      </c>
      <c r="K24" s="70">
        <v>102</v>
      </c>
      <c r="L24" s="55">
        <v>0.3</v>
      </c>
      <c r="M24" s="50">
        <f t="shared" si="0"/>
        <v>0.56007226880893812</v>
      </c>
      <c r="N24" s="56">
        <f t="shared" si="1"/>
        <v>0.16802168064268144</v>
      </c>
      <c r="O24" s="61">
        <f t="shared" si="2"/>
        <v>16.802168064268145</v>
      </c>
      <c r="P24" s="62">
        <f t="shared" si="3"/>
        <v>5.3766937805658062</v>
      </c>
      <c r="Q24" s="63"/>
      <c r="R24" s="64" t="s">
        <v>339</v>
      </c>
      <c r="S24" s="48">
        <f>SUM(P24)*0.4</f>
        <v>2.1506775122263226</v>
      </c>
      <c r="T24" s="86"/>
    </row>
    <row r="25" spans="1:20">
      <c r="A25" s="46" t="s">
        <v>340</v>
      </c>
      <c r="B25" s="73" t="s">
        <v>17</v>
      </c>
      <c r="C25" s="47" t="s">
        <v>64</v>
      </c>
      <c r="D25" s="47">
        <v>2021</v>
      </c>
      <c r="E25" s="47">
        <v>387</v>
      </c>
      <c r="F25" s="47">
        <v>29</v>
      </c>
      <c r="G25" s="52">
        <v>0.28999999999999998</v>
      </c>
      <c r="H25" s="53">
        <v>100</v>
      </c>
      <c r="I25" s="54" t="s">
        <v>341</v>
      </c>
      <c r="J25" s="70">
        <v>28</v>
      </c>
      <c r="K25" s="70">
        <v>95</v>
      </c>
      <c r="L25" s="55">
        <v>0.3</v>
      </c>
      <c r="M25" s="50">
        <f t="shared" si="0"/>
        <v>0.24155921416808113</v>
      </c>
      <c r="N25" s="56">
        <f t="shared" si="1"/>
        <v>7.2467764250424338E-2</v>
      </c>
      <c r="O25" s="61">
        <f t="shared" si="2"/>
        <v>7.2467764250424338</v>
      </c>
      <c r="P25" s="62">
        <f t="shared" si="3"/>
        <v>2.1015651632623058</v>
      </c>
      <c r="Q25" s="63"/>
      <c r="R25" s="64"/>
      <c r="S25" s="48">
        <f>SUM(P25)</f>
        <v>2.1015651632623058</v>
      </c>
      <c r="T25" s="86"/>
    </row>
    <row r="26" spans="1:20">
      <c r="A26" s="46" t="s">
        <v>342</v>
      </c>
      <c r="B26" s="73" t="s">
        <v>17</v>
      </c>
      <c r="C26" s="47" t="s">
        <v>64</v>
      </c>
      <c r="D26" s="47">
        <v>2021</v>
      </c>
      <c r="E26" s="47">
        <v>387</v>
      </c>
      <c r="F26" s="47">
        <v>29</v>
      </c>
      <c r="G26" s="52">
        <v>0.28999999999999998</v>
      </c>
      <c r="H26" s="53">
        <v>100</v>
      </c>
      <c r="I26" s="54" t="s">
        <v>343</v>
      </c>
      <c r="J26" s="70">
        <v>8</v>
      </c>
      <c r="K26" s="70">
        <v>27</v>
      </c>
      <c r="L26" s="55">
        <v>0.3</v>
      </c>
      <c r="M26" s="50">
        <f t="shared" si="0"/>
        <v>0.23990341017265712</v>
      </c>
      <c r="N26" s="56">
        <f t="shared" si="1"/>
        <v>7.1971023051797131E-2</v>
      </c>
      <c r="O26" s="61">
        <f t="shared" si="2"/>
        <v>7.1971023051797127</v>
      </c>
      <c r="P26" s="62">
        <f t="shared" si="3"/>
        <v>2.0871596685021165</v>
      </c>
      <c r="Q26" s="63"/>
      <c r="R26" s="64" t="s">
        <v>51</v>
      </c>
      <c r="S26" s="48">
        <f>SUM(P26)*0.9</f>
        <v>1.8784437016519049</v>
      </c>
      <c r="T26" s="86"/>
    </row>
    <row r="27" spans="1:20">
      <c r="A27" s="46" t="s">
        <v>101</v>
      </c>
      <c r="B27" s="73" t="s">
        <v>17</v>
      </c>
      <c r="C27" s="47" t="s">
        <v>8</v>
      </c>
      <c r="D27" s="47">
        <v>2021</v>
      </c>
      <c r="E27" s="47">
        <v>302</v>
      </c>
      <c r="F27" s="47">
        <v>40</v>
      </c>
      <c r="G27" s="69">
        <v>0.4</v>
      </c>
      <c r="H27" s="53">
        <v>100</v>
      </c>
      <c r="I27" s="54" t="s">
        <v>344</v>
      </c>
      <c r="J27" s="70">
        <v>20</v>
      </c>
      <c r="K27" s="70">
        <v>30</v>
      </c>
      <c r="L27" s="55">
        <v>0.9</v>
      </c>
      <c r="M27" s="50">
        <f t="shared" si="0"/>
        <v>5.713954662517063E-2</v>
      </c>
      <c r="N27" s="56">
        <f t="shared" si="1"/>
        <v>5.1425591962653568E-2</v>
      </c>
      <c r="O27" s="61">
        <f t="shared" si="2"/>
        <v>5.1425591962653572</v>
      </c>
      <c r="P27" s="62">
        <f t="shared" si="3"/>
        <v>2.0570236785061429</v>
      </c>
      <c r="Q27" s="63"/>
      <c r="R27" s="64" t="s">
        <v>51</v>
      </c>
      <c r="S27" s="83">
        <f>SUM(P27)*0.9</f>
        <v>1.8513213106555286</v>
      </c>
      <c r="T27" s="86"/>
    </row>
    <row r="28" spans="1:20">
      <c r="A28" s="46" t="s">
        <v>85</v>
      </c>
      <c r="B28" s="73" t="s">
        <v>17</v>
      </c>
      <c r="C28" s="47" t="s">
        <v>54</v>
      </c>
      <c r="D28" s="47">
        <v>2019</v>
      </c>
      <c r="E28" s="47">
        <v>341</v>
      </c>
      <c r="F28" s="47">
        <v>41</v>
      </c>
      <c r="G28" s="52">
        <v>0.41</v>
      </c>
      <c r="H28" s="53">
        <v>100</v>
      </c>
      <c r="I28" s="54" t="s">
        <v>313</v>
      </c>
      <c r="J28" s="70">
        <v>49</v>
      </c>
      <c r="K28" s="70">
        <v>156</v>
      </c>
      <c r="L28" s="55">
        <v>0.5</v>
      </c>
      <c r="M28" s="50">
        <f t="shared" si="0"/>
        <v>0.2219128158568266</v>
      </c>
      <c r="N28" s="56">
        <f t="shared" si="1"/>
        <v>0.1109564079284133</v>
      </c>
      <c r="O28" s="61">
        <f t="shared" si="2"/>
        <v>11.09564079284133</v>
      </c>
      <c r="P28" s="62">
        <f t="shared" si="3"/>
        <v>4.5492127250649448</v>
      </c>
      <c r="Q28" s="63"/>
      <c r="R28" s="64" t="s">
        <v>339</v>
      </c>
      <c r="S28" s="48">
        <f>SUM(P28)*0.4</f>
        <v>1.819685090025978</v>
      </c>
      <c r="T28" s="86"/>
    </row>
    <row r="29" spans="1:20">
      <c r="A29" s="46" t="s">
        <v>345</v>
      </c>
      <c r="B29" s="73" t="s">
        <v>17</v>
      </c>
      <c r="C29" s="47" t="s">
        <v>64</v>
      </c>
      <c r="D29" s="47">
        <v>2021</v>
      </c>
      <c r="E29" s="47">
        <v>387</v>
      </c>
      <c r="F29" s="47">
        <v>29</v>
      </c>
      <c r="G29" s="52">
        <v>0.28999999999999998</v>
      </c>
      <c r="H29" s="53">
        <v>100</v>
      </c>
      <c r="I29" s="54" t="s">
        <v>346</v>
      </c>
      <c r="J29" s="70">
        <v>32</v>
      </c>
      <c r="K29" s="70">
        <v>88</v>
      </c>
      <c r="L29" s="55">
        <v>0.3</v>
      </c>
      <c r="M29" s="50">
        <f t="shared" si="0"/>
        <v>0.17963195172689231</v>
      </c>
      <c r="N29" s="56">
        <f t="shared" si="1"/>
        <v>5.388958551806769E-2</v>
      </c>
      <c r="O29" s="61">
        <f t="shared" si="2"/>
        <v>5.3889585518067689</v>
      </c>
      <c r="P29" s="62">
        <f t="shared" si="3"/>
        <v>1.5627979800239629</v>
      </c>
      <c r="Q29" s="63"/>
      <c r="R29" s="64"/>
      <c r="S29" s="48">
        <f>SUM(P29)</f>
        <v>1.5627979800239629</v>
      </c>
      <c r="T29" s="86"/>
    </row>
    <row r="30" spans="1:20">
      <c r="A30" s="46" t="s">
        <v>234</v>
      </c>
      <c r="B30" s="73" t="s">
        <v>17</v>
      </c>
      <c r="C30" s="47" t="s">
        <v>64</v>
      </c>
      <c r="D30" s="47">
        <v>2019</v>
      </c>
      <c r="E30" s="47">
        <v>410</v>
      </c>
      <c r="F30" s="47">
        <v>32</v>
      </c>
      <c r="G30" s="52">
        <v>0.32</v>
      </c>
      <c r="H30" s="53">
        <v>100</v>
      </c>
      <c r="I30" s="54" t="s">
        <v>314</v>
      </c>
      <c r="J30" s="70">
        <v>17</v>
      </c>
      <c r="K30" s="70">
        <v>92</v>
      </c>
      <c r="L30" s="55">
        <v>0.3</v>
      </c>
      <c r="M30" s="50">
        <f t="shared" si="0"/>
        <v>0.40118152586981948</v>
      </c>
      <c r="N30" s="56">
        <f t="shared" si="1"/>
        <v>0.12035445776094583</v>
      </c>
      <c r="O30" s="61">
        <f t="shared" si="2"/>
        <v>12.035445776094583</v>
      </c>
      <c r="P30" s="62">
        <f t="shared" si="3"/>
        <v>3.8513426483502666</v>
      </c>
      <c r="Q30" s="63"/>
      <c r="R30" s="64" t="s">
        <v>339</v>
      </c>
      <c r="S30" s="48">
        <f>SUM(P30)*0.4</f>
        <v>1.5405370593401067</v>
      </c>
      <c r="T30" s="86"/>
    </row>
    <row r="31" spans="1:20">
      <c r="A31" s="46" t="s">
        <v>217</v>
      </c>
      <c r="B31" s="73" t="s">
        <v>17</v>
      </c>
      <c r="C31" s="47" t="s">
        <v>54</v>
      </c>
      <c r="D31" s="47">
        <v>2019</v>
      </c>
      <c r="E31" s="47">
        <v>341</v>
      </c>
      <c r="F31" s="47">
        <v>41</v>
      </c>
      <c r="G31" s="52">
        <v>0.41</v>
      </c>
      <c r="H31" s="53">
        <v>100</v>
      </c>
      <c r="I31" s="54" t="s">
        <v>315</v>
      </c>
      <c r="J31" s="70">
        <v>60</v>
      </c>
      <c r="K31" s="70">
        <v>168</v>
      </c>
      <c r="L31" s="55">
        <v>0.5</v>
      </c>
      <c r="M31" s="50">
        <f t="shared" si="0"/>
        <v>0.18459697887548104</v>
      </c>
      <c r="N31" s="56">
        <f t="shared" si="1"/>
        <v>9.2298489437740522E-2</v>
      </c>
      <c r="O31" s="61">
        <f t="shared" si="2"/>
        <v>9.2298489437740514</v>
      </c>
      <c r="P31" s="62">
        <f t="shared" si="3"/>
        <v>3.7842380669473608</v>
      </c>
      <c r="Q31" s="63"/>
      <c r="R31" s="64" t="s">
        <v>339</v>
      </c>
      <c r="S31" s="48">
        <f>SUM(P31)*0.4</f>
        <v>1.5136952267789443</v>
      </c>
      <c r="T31" s="86"/>
    </row>
    <row r="32" spans="1:20">
      <c r="A32" s="51" t="s">
        <v>66</v>
      </c>
      <c r="B32" s="73" t="s">
        <v>17</v>
      </c>
      <c r="C32" s="47" t="s">
        <v>8</v>
      </c>
      <c r="D32" s="47">
        <v>2021</v>
      </c>
      <c r="E32" s="47">
        <v>302</v>
      </c>
      <c r="F32" s="47">
        <v>40</v>
      </c>
      <c r="G32" s="69">
        <v>0.4</v>
      </c>
      <c r="H32" s="53">
        <v>100</v>
      </c>
      <c r="I32" s="54" t="s">
        <v>347</v>
      </c>
      <c r="J32" s="70">
        <v>19</v>
      </c>
      <c r="K32" s="70">
        <v>26</v>
      </c>
      <c r="L32" s="55">
        <v>0.9</v>
      </c>
      <c r="M32" s="50">
        <f t="shared" si="0"/>
        <v>4.6073656248514422E-2</v>
      </c>
      <c r="N32" s="56">
        <f t="shared" si="1"/>
        <v>4.1466290623662978E-2</v>
      </c>
      <c r="O32" s="61">
        <f t="shared" si="2"/>
        <v>4.1466290623662978</v>
      </c>
      <c r="P32" s="62">
        <f t="shared" si="3"/>
        <v>1.6586516249465193</v>
      </c>
      <c r="Q32" s="63"/>
      <c r="R32" s="64" t="s">
        <v>51</v>
      </c>
      <c r="S32" s="48">
        <f>SUM(P32)*0.9</f>
        <v>1.4927864624518674</v>
      </c>
      <c r="T32" s="86"/>
    </row>
    <row r="33" spans="1:20">
      <c r="A33" s="46" t="s">
        <v>290</v>
      </c>
      <c r="B33" s="73" t="s">
        <v>17</v>
      </c>
      <c r="C33" s="47" t="s">
        <v>8</v>
      </c>
      <c r="D33" s="47">
        <v>2021</v>
      </c>
      <c r="E33" s="47">
        <v>302</v>
      </c>
      <c r="F33" s="47">
        <v>40</v>
      </c>
      <c r="G33" s="69">
        <v>0.4</v>
      </c>
      <c r="H33" s="53">
        <v>100</v>
      </c>
      <c r="I33" s="54" t="s">
        <v>347</v>
      </c>
      <c r="J33" s="70">
        <v>19</v>
      </c>
      <c r="K33" s="70">
        <v>26</v>
      </c>
      <c r="L33" s="55">
        <v>0.9</v>
      </c>
      <c r="M33" s="50">
        <f t="shared" si="0"/>
        <v>4.6073656248514422E-2</v>
      </c>
      <c r="N33" s="56">
        <f t="shared" si="1"/>
        <v>4.1466290623662978E-2</v>
      </c>
      <c r="O33" s="61">
        <f t="shared" si="2"/>
        <v>4.1466290623662978</v>
      </c>
      <c r="P33" s="62">
        <f t="shared" si="3"/>
        <v>1.6586516249465193</v>
      </c>
      <c r="Q33" s="63"/>
      <c r="R33" s="64" t="s">
        <v>51</v>
      </c>
      <c r="S33" s="48">
        <f>SUM(P33)*0.9</f>
        <v>1.4927864624518674</v>
      </c>
      <c r="T33" s="86"/>
    </row>
    <row r="34" spans="1:20">
      <c r="A34" s="46" t="s">
        <v>319</v>
      </c>
      <c r="B34" s="73" t="s">
        <v>17</v>
      </c>
      <c r="C34" s="47" t="s">
        <v>64</v>
      </c>
      <c r="D34" s="47">
        <v>2019</v>
      </c>
      <c r="E34" s="47">
        <v>410</v>
      </c>
      <c r="F34" s="47">
        <v>32</v>
      </c>
      <c r="G34" s="52">
        <v>0.32</v>
      </c>
      <c r="H34" s="53">
        <v>100</v>
      </c>
      <c r="I34" s="54" t="s">
        <v>320</v>
      </c>
      <c r="J34" s="70">
        <v>22</v>
      </c>
      <c r="K34" s="70">
        <v>92</v>
      </c>
      <c r="L34" s="55">
        <v>0.3</v>
      </c>
      <c r="M34" s="50">
        <f t="shared" si="0"/>
        <v>0.31044130190871</v>
      </c>
      <c r="N34" s="56">
        <f t="shared" si="1"/>
        <v>9.3132390572612994E-2</v>
      </c>
      <c r="O34" s="61">
        <f t="shared" si="2"/>
        <v>9.3132390572612991</v>
      </c>
      <c r="P34" s="62">
        <f t="shared" si="3"/>
        <v>2.9802364983236158</v>
      </c>
      <c r="Q34" s="63"/>
      <c r="R34" s="64" t="s">
        <v>339</v>
      </c>
      <c r="S34" s="48">
        <f>SUM(P34)*0.4</f>
        <v>1.1920945993294463</v>
      </c>
      <c r="T34" s="86"/>
    </row>
    <row r="35" spans="1:20">
      <c r="A35" s="46" t="s">
        <v>348</v>
      </c>
      <c r="B35" s="73" t="s">
        <v>17</v>
      </c>
      <c r="C35" s="47" t="s">
        <v>64</v>
      </c>
      <c r="D35" s="47">
        <v>2021</v>
      </c>
      <c r="E35" s="47">
        <v>387</v>
      </c>
      <c r="F35" s="47">
        <v>29</v>
      </c>
      <c r="G35" s="52">
        <v>0.28999999999999998</v>
      </c>
      <c r="H35" s="53">
        <v>100</v>
      </c>
      <c r="I35" s="54" t="s">
        <v>349</v>
      </c>
      <c r="J35" s="70">
        <v>41</v>
      </c>
      <c r="K35" s="70">
        <v>95</v>
      </c>
      <c r="L35" s="55">
        <v>0.3</v>
      </c>
      <c r="M35" s="50">
        <f t="shared" si="0"/>
        <v>0.13607819032719554</v>
      </c>
      <c r="N35" s="56">
        <f t="shared" si="1"/>
        <v>4.0823457098158662E-2</v>
      </c>
      <c r="O35" s="61">
        <f t="shared" si="2"/>
        <v>4.0823457098158666</v>
      </c>
      <c r="P35" s="62">
        <f t="shared" si="3"/>
        <v>1.1838802558466013</v>
      </c>
      <c r="Q35" s="63"/>
      <c r="R35" s="64"/>
      <c r="S35" s="48">
        <f>SUM(P35)</f>
        <v>1.1838802558466013</v>
      </c>
      <c r="T35" s="86"/>
    </row>
    <row r="36" spans="1:20">
      <c r="A36" s="46" t="s">
        <v>321</v>
      </c>
      <c r="B36" s="73" t="s">
        <v>17</v>
      </c>
      <c r="C36" s="47" t="s">
        <v>64</v>
      </c>
      <c r="D36" s="47">
        <v>2019</v>
      </c>
      <c r="E36" s="47">
        <v>410</v>
      </c>
      <c r="F36" s="47">
        <v>32</v>
      </c>
      <c r="G36" s="52">
        <v>0.32</v>
      </c>
      <c r="H36" s="53">
        <v>100</v>
      </c>
      <c r="I36" s="54" t="s">
        <v>322</v>
      </c>
      <c r="J36" s="70">
        <v>25</v>
      </c>
      <c r="K36" s="70">
        <v>101</v>
      </c>
      <c r="L36" s="55">
        <v>0.3</v>
      </c>
      <c r="M36" s="50">
        <f t="shared" si="0"/>
        <v>0.29868913106957323</v>
      </c>
      <c r="N36" s="56">
        <f t="shared" si="1"/>
        <v>8.9606739320871973E-2</v>
      </c>
      <c r="O36" s="61">
        <f t="shared" si="2"/>
        <v>8.9606739320871966</v>
      </c>
      <c r="P36" s="62">
        <f t="shared" si="3"/>
        <v>2.8674156582679031</v>
      </c>
      <c r="Q36" s="63"/>
      <c r="R36" s="64" t="s">
        <v>339</v>
      </c>
      <c r="S36" s="48">
        <f>SUM(P36)*0.4</f>
        <v>1.1469662633071613</v>
      </c>
      <c r="T36" s="86"/>
    </row>
    <row r="37" spans="1:20">
      <c r="A37" s="46" t="s">
        <v>350</v>
      </c>
      <c r="B37" s="73" t="s">
        <v>17</v>
      </c>
      <c r="C37" s="47" t="s">
        <v>64</v>
      </c>
      <c r="D37" s="47">
        <v>2021</v>
      </c>
      <c r="E37" s="47">
        <v>387</v>
      </c>
      <c r="F37" s="47">
        <v>29</v>
      </c>
      <c r="G37" s="52">
        <v>0.28999999999999998</v>
      </c>
      <c r="H37" s="53">
        <v>100</v>
      </c>
      <c r="I37" s="54" t="s">
        <v>351</v>
      </c>
      <c r="J37" s="70">
        <v>42</v>
      </c>
      <c r="K37" s="70">
        <v>95</v>
      </c>
      <c r="L37" s="55">
        <v>0.3</v>
      </c>
      <c r="M37" s="50">
        <f t="shared" si="0"/>
        <v>0.13050347783800895</v>
      </c>
      <c r="N37" s="56">
        <f t="shared" si="1"/>
        <v>3.9151043351402681E-2</v>
      </c>
      <c r="O37" s="61">
        <f t="shared" si="2"/>
        <v>3.9151043351402679</v>
      </c>
      <c r="P37" s="62">
        <f t="shared" si="3"/>
        <v>1.1353802571906777</v>
      </c>
      <c r="Q37" s="63"/>
      <c r="R37" s="64"/>
      <c r="S37" s="48">
        <f>SUM(P37)</f>
        <v>1.1353802571906777</v>
      </c>
      <c r="T37" s="86"/>
    </row>
    <row r="38" spans="1:20">
      <c r="A38" s="46" t="s">
        <v>241</v>
      </c>
      <c r="B38" s="73" t="s">
        <v>17</v>
      </c>
      <c r="C38" s="47" t="s">
        <v>64</v>
      </c>
      <c r="D38" s="47">
        <v>2019</v>
      </c>
      <c r="E38" s="47">
        <v>410</v>
      </c>
      <c r="F38" s="47">
        <v>32</v>
      </c>
      <c r="G38" s="52">
        <v>0.32</v>
      </c>
      <c r="H38" s="53">
        <v>100</v>
      </c>
      <c r="I38" s="54" t="s">
        <v>323</v>
      </c>
      <c r="J38" s="70">
        <v>7</v>
      </c>
      <c r="K38" s="70">
        <v>27</v>
      </c>
      <c r="L38" s="55">
        <v>0.3</v>
      </c>
      <c r="M38" s="50">
        <f t="shared" si="0"/>
        <v>0.28312608797850569</v>
      </c>
      <c r="N38" s="56">
        <f t="shared" si="1"/>
        <v>8.4937826393551699E-2</v>
      </c>
      <c r="O38" s="61">
        <f t="shared" si="2"/>
        <v>8.4937826393551692</v>
      </c>
      <c r="P38" s="62">
        <f t="shared" si="3"/>
        <v>2.7180104445936544</v>
      </c>
      <c r="Q38" s="63"/>
      <c r="R38" s="64" t="s">
        <v>352</v>
      </c>
      <c r="S38" s="48">
        <f>SUM(P38)*0.36</f>
        <v>0.97848376005371551</v>
      </c>
      <c r="T38" s="86"/>
    </row>
    <row r="39" spans="1:20">
      <c r="A39" s="46" t="s">
        <v>239</v>
      </c>
      <c r="B39" s="73" t="s">
        <v>17</v>
      </c>
      <c r="C39" s="47" t="s">
        <v>64</v>
      </c>
      <c r="D39" s="47">
        <v>2019</v>
      </c>
      <c r="E39" s="47">
        <v>410</v>
      </c>
      <c r="F39" s="47">
        <v>32</v>
      </c>
      <c r="G39" s="52">
        <v>0.32</v>
      </c>
      <c r="H39" s="53">
        <v>100</v>
      </c>
      <c r="I39" s="54" t="s">
        <v>324</v>
      </c>
      <c r="J39" s="70">
        <v>31</v>
      </c>
      <c r="K39" s="70">
        <v>106</v>
      </c>
      <c r="L39" s="55">
        <v>0.3</v>
      </c>
      <c r="M39" s="50">
        <f t="shared" si="0"/>
        <v>0.24400867135934656</v>
      </c>
      <c r="N39" s="56">
        <f t="shared" si="1"/>
        <v>7.3202601407803963E-2</v>
      </c>
      <c r="O39" s="61">
        <f t="shared" si="2"/>
        <v>7.3202601407803964</v>
      </c>
      <c r="P39" s="62">
        <f t="shared" si="3"/>
        <v>2.3424832450497268</v>
      </c>
      <c r="Q39" s="63"/>
      <c r="R39" s="64" t="s">
        <v>339</v>
      </c>
      <c r="S39" s="48">
        <f>SUM(P39)*0.4</f>
        <v>0.93699329801989073</v>
      </c>
      <c r="T39" s="86"/>
    </row>
    <row r="40" spans="1:20">
      <c r="A40" s="46" t="s">
        <v>325</v>
      </c>
      <c r="B40" s="73" t="s">
        <v>17</v>
      </c>
      <c r="C40" s="47" t="s">
        <v>54</v>
      </c>
      <c r="D40" s="47">
        <v>2021</v>
      </c>
      <c r="E40" s="47">
        <v>256</v>
      </c>
      <c r="F40" s="47">
        <v>30</v>
      </c>
      <c r="G40" s="69">
        <v>0.3</v>
      </c>
      <c r="H40" s="53">
        <v>100</v>
      </c>
      <c r="I40" s="54" t="s">
        <v>353</v>
      </c>
      <c r="J40" s="70">
        <v>75</v>
      </c>
      <c r="K40" s="70">
        <v>115</v>
      </c>
      <c r="L40" s="55">
        <v>0.5</v>
      </c>
      <c r="M40" s="50">
        <f t="shared" si="0"/>
        <v>6.0058354109368349E-2</v>
      </c>
      <c r="N40" s="56">
        <f t="shared" si="1"/>
        <v>3.0029177054684175E-2</v>
      </c>
      <c r="O40" s="61">
        <f t="shared" si="2"/>
        <v>3.0029177054684175</v>
      </c>
      <c r="P40" s="62">
        <f t="shared" si="3"/>
        <v>0.90087531164052526</v>
      </c>
      <c r="Q40" s="63"/>
      <c r="R40" s="71"/>
      <c r="S40" s="48">
        <f>SUM(P40)</f>
        <v>0.90087531164052526</v>
      </c>
      <c r="T40" s="86"/>
    </row>
    <row r="41" spans="1:20">
      <c r="A41" s="46" t="s">
        <v>354</v>
      </c>
      <c r="B41" s="73" t="s">
        <v>17</v>
      </c>
      <c r="C41" s="47" t="s">
        <v>54</v>
      </c>
      <c r="D41" s="47">
        <v>2021</v>
      </c>
      <c r="E41" s="47">
        <v>256</v>
      </c>
      <c r="F41" s="47">
        <v>30</v>
      </c>
      <c r="G41" s="69">
        <v>0.3</v>
      </c>
      <c r="H41" s="53">
        <v>100</v>
      </c>
      <c r="I41" s="54" t="s">
        <v>355</v>
      </c>
      <c r="J41" s="70">
        <v>89</v>
      </c>
      <c r="K41" s="70">
        <v>132</v>
      </c>
      <c r="L41" s="55">
        <v>0.5</v>
      </c>
      <c r="M41" s="50">
        <f t="shared" si="0"/>
        <v>5.5680348155278565E-2</v>
      </c>
      <c r="N41" s="56">
        <f t="shared" si="1"/>
        <v>2.7840174077639283E-2</v>
      </c>
      <c r="O41" s="61">
        <f t="shared" si="2"/>
        <v>2.7840174077639284</v>
      </c>
      <c r="P41" s="62">
        <f t="shared" si="3"/>
        <v>0.83520522232917849</v>
      </c>
      <c r="Q41" s="63"/>
      <c r="R41" s="71"/>
      <c r="S41" s="48">
        <f>SUM(P41)</f>
        <v>0.83520522232917849</v>
      </c>
      <c r="T41" s="86"/>
    </row>
    <row r="42" spans="1:20">
      <c r="A42" s="46" t="s">
        <v>356</v>
      </c>
      <c r="B42" s="73" t="s">
        <v>17</v>
      </c>
      <c r="C42" s="47" t="s">
        <v>64</v>
      </c>
      <c r="D42" s="47">
        <v>2021</v>
      </c>
      <c r="E42" s="47">
        <v>387</v>
      </c>
      <c r="F42" s="47">
        <v>29</v>
      </c>
      <c r="G42" s="52">
        <v>0.28999999999999998</v>
      </c>
      <c r="H42" s="53">
        <v>100</v>
      </c>
      <c r="I42" s="54" t="s">
        <v>357</v>
      </c>
      <c r="J42" s="70">
        <v>52</v>
      </c>
      <c r="K42" s="70">
        <v>95</v>
      </c>
      <c r="L42" s="55">
        <v>0.3</v>
      </c>
      <c r="M42" s="50">
        <f t="shared" si="0"/>
        <v>8.7290903641457501E-2</v>
      </c>
      <c r="N42" s="56">
        <f t="shared" si="1"/>
        <v>2.618727109243725E-2</v>
      </c>
      <c r="O42" s="61">
        <f t="shared" si="2"/>
        <v>2.618727109243725</v>
      </c>
      <c r="P42" s="62">
        <f t="shared" si="3"/>
        <v>0.75943086168068019</v>
      </c>
      <c r="Q42" s="63"/>
      <c r="R42" s="64"/>
      <c r="S42" s="48">
        <f>SUM(P42)</f>
        <v>0.75943086168068019</v>
      </c>
      <c r="T42" s="86"/>
    </row>
    <row r="43" spans="1:20">
      <c r="A43" s="46" t="s">
        <v>358</v>
      </c>
      <c r="B43" s="73" t="s">
        <v>17</v>
      </c>
      <c r="C43" s="47" t="s">
        <v>64</v>
      </c>
      <c r="D43" s="47">
        <v>2021</v>
      </c>
      <c r="E43" s="47">
        <v>387</v>
      </c>
      <c r="F43" s="47">
        <v>29</v>
      </c>
      <c r="G43" s="52">
        <v>0.28999999999999998</v>
      </c>
      <c r="H43" s="53">
        <v>100</v>
      </c>
      <c r="I43" s="54" t="s">
        <v>359</v>
      </c>
      <c r="J43" s="70">
        <v>12</v>
      </c>
      <c r="K43" s="70">
        <v>21</v>
      </c>
      <c r="L43" s="55">
        <v>0.3</v>
      </c>
      <c r="M43" s="50">
        <f t="shared" si="0"/>
        <v>7.9933636024810753E-2</v>
      </c>
      <c r="N43" s="56">
        <f t="shared" si="1"/>
        <v>2.3980090807443226E-2</v>
      </c>
      <c r="O43" s="61">
        <f t="shared" si="2"/>
        <v>2.3980090807443224</v>
      </c>
      <c r="P43" s="62">
        <f t="shared" si="3"/>
        <v>0.69542263341585342</v>
      </c>
      <c r="Q43" s="63"/>
      <c r="R43" s="64" t="s">
        <v>51</v>
      </c>
      <c r="S43" s="48">
        <f>SUM(P43)*0.9</f>
        <v>0.62588037007426811</v>
      </c>
      <c r="T43" s="86"/>
    </row>
    <row r="44" spans="1:20">
      <c r="A44" s="46" t="s">
        <v>360</v>
      </c>
      <c r="B44" s="73" t="s">
        <v>17</v>
      </c>
      <c r="C44" s="47" t="s">
        <v>64</v>
      </c>
      <c r="D44" s="47">
        <v>2021</v>
      </c>
      <c r="E44" s="47">
        <v>387</v>
      </c>
      <c r="F44" s="47">
        <v>29</v>
      </c>
      <c r="G44" s="52">
        <v>0.28999999999999998</v>
      </c>
      <c r="H44" s="53">
        <v>100</v>
      </c>
      <c r="I44" s="54" t="s">
        <v>359</v>
      </c>
      <c r="J44" s="70">
        <v>12</v>
      </c>
      <c r="K44" s="70">
        <v>21</v>
      </c>
      <c r="L44" s="55">
        <v>0.3</v>
      </c>
      <c r="M44" s="50">
        <f t="shared" si="0"/>
        <v>7.9933636024810753E-2</v>
      </c>
      <c r="N44" s="56">
        <f t="shared" si="1"/>
        <v>2.3980090807443226E-2</v>
      </c>
      <c r="O44" s="61">
        <f t="shared" si="2"/>
        <v>2.3980090807443224</v>
      </c>
      <c r="P44" s="62">
        <f t="shared" si="3"/>
        <v>0.69542263341585342</v>
      </c>
      <c r="Q44" s="63"/>
      <c r="R44" s="64" t="s">
        <v>51</v>
      </c>
      <c r="S44" s="48">
        <f>SUM(P44)*0.9</f>
        <v>0.62588037007426811</v>
      </c>
      <c r="T44" s="86"/>
    </row>
    <row r="45" spans="1:20">
      <c r="A45" s="46" t="s">
        <v>361</v>
      </c>
      <c r="B45" s="73" t="s">
        <v>17</v>
      </c>
      <c r="C45" s="47" t="s">
        <v>64</v>
      </c>
      <c r="D45" s="47">
        <v>2021</v>
      </c>
      <c r="E45" s="47">
        <v>387</v>
      </c>
      <c r="F45" s="47">
        <v>29</v>
      </c>
      <c r="G45" s="52">
        <v>0.28999999999999998</v>
      </c>
      <c r="H45" s="53">
        <v>100</v>
      </c>
      <c r="I45" s="54" t="s">
        <v>362</v>
      </c>
      <c r="J45" s="70">
        <v>56</v>
      </c>
      <c r="K45" s="70">
        <v>88</v>
      </c>
      <c r="L45" s="55">
        <v>0.3</v>
      </c>
      <c r="M45" s="50">
        <f t="shared" si="0"/>
        <v>6.3444779716681554E-2</v>
      </c>
      <c r="N45" s="56">
        <f t="shared" si="1"/>
        <v>1.9033433915004467E-2</v>
      </c>
      <c r="O45" s="61">
        <f t="shared" si="2"/>
        <v>1.9033433915004467</v>
      </c>
      <c r="P45" s="62">
        <f t="shared" si="3"/>
        <v>0.55196958353512948</v>
      </c>
      <c r="Q45" s="63"/>
      <c r="R45" s="64"/>
      <c r="S45" s="48">
        <f>SUM(P45)</f>
        <v>0.55196958353512948</v>
      </c>
      <c r="T45" s="86"/>
    </row>
    <row r="46" spans="1:20">
      <c r="A46" s="46" t="s">
        <v>363</v>
      </c>
      <c r="B46" s="73" t="s">
        <v>17</v>
      </c>
      <c r="C46" s="47" t="s">
        <v>64</v>
      </c>
      <c r="D46" s="47">
        <v>2021</v>
      </c>
      <c r="E46" s="47">
        <v>387</v>
      </c>
      <c r="F46" s="47">
        <v>29</v>
      </c>
      <c r="G46" s="52">
        <v>0.28999999999999998</v>
      </c>
      <c r="H46" s="53">
        <v>100</v>
      </c>
      <c r="I46" s="54" t="s">
        <v>364</v>
      </c>
      <c r="J46" s="70">
        <v>62</v>
      </c>
      <c r="K46" s="70">
        <v>89</v>
      </c>
      <c r="L46" s="55">
        <v>0.3</v>
      </c>
      <c r="M46" s="50">
        <f t="shared" si="0"/>
        <v>5.1617713666734781E-2</v>
      </c>
      <c r="N46" s="56">
        <f t="shared" si="1"/>
        <v>1.5485314100020433E-2</v>
      </c>
      <c r="O46" s="61">
        <f t="shared" si="2"/>
        <v>1.5485314100020433</v>
      </c>
      <c r="P46" s="62">
        <f t="shared" si="3"/>
        <v>0.44907410890059252</v>
      </c>
      <c r="Q46" s="63"/>
      <c r="R46" s="64"/>
      <c r="S46" s="48">
        <f>SUM(P46)</f>
        <v>0.44907410890059252</v>
      </c>
      <c r="T46" s="86"/>
    </row>
    <row r="47" spans="1:20">
      <c r="A47" s="46" t="s">
        <v>329</v>
      </c>
      <c r="B47" s="73" t="s">
        <v>17</v>
      </c>
      <c r="C47" s="47" t="s">
        <v>64</v>
      </c>
      <c r="D47" s="47">
        <v>2021</v>
      </c>
      <c r="E47" s="47">
        <v>387</v>
      </c>
      <c r="F47" s="47">
        <v>29</v>
      </c>
      <c r="G47" s="52">
        <v>0.28999999999999998</v>
      </c>
      <c r="H47" s="53">
        <v>100</v>
      </c>
      <c r="I47" s="54" t="s">
        <v>365</v>
      </c>
      <c r="J47" s="70">
        <v>69</v>
      </c>
      <c r="K47" s="70">
        <v>89</v>
      </c>
      <c r="L47" s="55">
        <v>0.3</v>
      </c>
      <c r="M47" s="50">
        <f t="shared" si="0"/>
        <v>3.9862600703437306E-2</v>
      </c>
      <c r="N47" s="56">
        <f t="shared" si="1"/>
        <v>1.1958780211031191E-2</v>
      </c>
      <c r="O47" s="61">
        <f t="shared" si="2"/>
        <v>1.195878021103119</v>
      </c>
      <c r="P47" s="62">
        <f t="shared" si="3"/>
        <v>0.34680462611990448</v>
      </c>
      <c r="Q47" s="63"/>
      <c r="R47" s="64"/>
      <c r="S47" s="48">
        <f>SUM(P47)</f>
        <v>0.34680462611990448</v>
      </c>
      <c r="T47" s="86"/>
    </row>
    <row r="48" spans="1:20">
      <c r="A48" s="46" t="s">
        <v>366</v>
      </c>
      <c r="B48" s="73" t="s">
        <v>17</v>
      </c>
      <c r="C48" s="47" t="s">
        <v>64</v>
      </c>
      <c r="D48" s="47">
        <v>2021</v>
      </c>
      <c r="E48" s="47">
        <v>387</v>
      </c>
      <c r="F48" s="47">
        <v>29</v>
      </c>
      <c r="G48" s="52">
        <v>0.28999999999999998</v>
      </c>
      <c r="H48" s="53">
        <v>100</v>
      </c>
      <c r="I48" s="54" t="s">
        <v>367</v>
      </c>
      <c r="J48" s="70">
        <v>93</v>
      </c>
      <c r="K48" s="70">
        <v>104</v>
      </c>
      <c r="L48" s="55">
        <v>0.3</v>
      </c>
      <c r="M48" s="50">
        <f t="shared" si="0"/>
        <v>2.7541633911986746E-2</v>
      </c>
      <c r="N48" s="56">
        <f t="shared" si="1"/>
        <v>8.2624901735960238E-3</v>
      </c>
      <c r="O48" s="61">
        <f t="shared" si="2"/>
        <v>0.82624901735960243</v>
      </c>
      <c r="P48" s="62">
        <f t="shared" si="3"/>
        <v>0.23961221503428468</v>
      </c>
      <c r="Q48" s="63"/>
      <c r="R48" s="64"/>
      <c r="S48" s="48">
        <f>SUM(P48)</f>
        <v>0.23961221503428468</v>
      </c>
      <c r="T48" s="86"/>
    </row>
    <row r="49" spans="1:24">
      <c r="A49" s="46" t="s">
        <v>327</v>
      </c>
      <c r="B49" s="73" t="s">
        <v>17</v>
      </c>
      <c r="C49" s="47" t="s">
        <v>64</v>
      </c>
      <c r="D49" s="47">
        <v>2019</v>
      </c>
      <c r="E49" s="47">
        <v>410</v>
      </c>
      <c r="F49" s="47">
        <v>32</v>
      </c>
      <c r="G49" s="52">
        <v>0.32</v>
      </c>
      <c r="H49" s="53">
        <v>100</v>
      </c>
      <c r="I49" s="54" t="s">
        <v>328</v>
      </c>
      <c r="J49" s="70">
        <v>16</v>
      </c>
      <c r="K49" s="70">
        <v>25</v>
      </c>
      <c r="L49" s="55">
        <v>0.3</v>
      </c>
      <c r="M49" s="50">
        <f t="shared" si="0"/>
        <v>6.2646423640261642E-2</v>
      </c>
      <c r="N49" s="56">
        <f t="shared" si="1"/>
        <v>1.8793927092078493E-2</v>
      </c>
      <c r="O49" s="61">
        <f t="shared" si="2"/>
        <v>1.8793927092078493</v>
      </c>
      <c r="P49" s="62">
        <f t="shared" si="3"/>
        <v>0.60140566694651176</v>
      </c>
      <c r="Q49" s="63"/>
      <c r="R49" s="64" t="s">
        <v>352</v>
      </c>
      <c r="S49" s="48">
        <f>SUM(P49)*0.36</f>
        <v>0.21650604010074423</v>
      </c>
      <c r="T49" s="86"/>
      <c r="U49" s="96" t="s">
        <v>368</v>
      </c>
      <c r="V49" s="96"/>
      <c r="W49" s="96"/>
      <c r="X49" s="96"/>
    </row>
    <row r="50" spans="1:24" ht="15.75">
      <c r="C50" s="88"/>
      <c r="D50" s="88"/>
      <c r="E50" s="88"/>
      <c r="F50" s="88"/>
      <c r="H50" s="89"/>
      <c r="I50" s="90"/>
      <c r="J50" s="18"/>
      <c r="K50" s="18"/>
      <c r="L50" s="91"/>
      <c r="M50" s="8"/>
      <c r="N50" s="92"/>
      <c r="O50" s="2"/>
      <c r="P50" s="93"/>
      <c r="Q50" s="94"/>
      <c r="S50" s="75">
        <f>SUM(S15:S49)</f>
        <v>69.053676379727179</v>
      </c>
      <c r="X50" s="6"/>
    </row>
    <row r="51" spans="1:24" ht="15.75">
      <c r="A51" s="3"/>
      <c r="C51" s="88"/>
      <c r="D51" s="88"/>
      <c r="E51" s="88"/>
      <c r="F51" s="88"/>
      <c r="H51" s="89"/>
      <c r="I51" s="90"/>
      <c r="J51" s="18"/>
      <c r="K51" s="18"/>
      <c r="L51" s="91"/>
      <c r="M51" s="8"/>
      <c r="N51" s="92"/>
      <c r="O51" s="2"/>
      <c r="P51" s="93"/>
      <c r="Q51" s="94"/>
      <c r="R51" s="68" t="s">
        <v>121</v>
      </c>
      <c r="S51" s="75">
        <f>SUM(S50-S27)</f>
        <v>67.202355069071643</v>
      </c>
    </row>
    <row r="52" spans="1:24" ht="15.75">
      <c r="A52" s="3"/>
      <c r="C52" s="88"/>
      <c r="D52" s="88"/>
      <c r="E52" s="88"/>
      <c r="F52" s="88"/>
      <c r="H52" s="89"/>
      <c r="I52" s="90"/>
      <c r="J52" s="18"/>
      <c r="K52" s="18"/>
      <c r="L52" s="91"/>
      <c r="M52" s="8"/>
      <c r="N52" s="92"/>
      <c r="O52" s="2"/>
      <c r="P52" s="93"/>
      <c r="Q52" s="94"/>
      <c r="R52" s="68"/>
      <c r="S52" s="75"/>
    </row>
    <row r="53" spans="1:24" ht="15.75">
      <c r="A53" s="3"/>
      <c r="C53" s="88"/>
      <c r="D53" s="88"/>
      <c r="E53" s="88"/>
      <c r="F53" s="88"/>
      <c r="H53" s="89"/>
      <c r="I53" s="90"/>
      <c r="J53" s="18"/>
      <c r="K53" s="18"/>
      <c r="L53" s="91"/>
      <c r="M53" s="8"/>
      <c r="N53" s="92"/>
      <c r="O53" s="2"/>
      <c r="P53" s="93"/>
      <c r="Q53" s="94"/>
      <c r="R53" s="68"/>
      <c r="S53" s="75"/>
    </row>
    <row r="54" spans="1:24" ht="15.75">
      <c r="A54" s="46" t="s">
        <v>49</v>
      </c>
      <c r="B54" s="72" t="s">
        <v>15</v>
      </c>
      <c r="C54" s="47" t="s">
        <v>8</v>
      </c>
      <c r="D54" s="47">
        <v>2019</v>
      </c>
      <c r="E54" s="47">
        <v>146</v>
      </c>
      <c r="F54" s="47">
        <v>25</v>
      </c>
      <c r="G54" s="52">
        <v>0.25</v>
      </c>
      <c r="H54" s="53">
        <v>100</v>
      </c>
      <c r="I54" s="54" t="s">
        <v>306</v>
      </c>
      <c r="J54" s="49">
        <v>19</v>
      </c>
      <c r="K54" s="49">
        <v>49</v>
      </c>
      <c r="L54" s="55">
        <v>0.9</v>
      </c>
      <c r="M54" s="50">
        <f>(J54/K54+0.99)^-5.67</f>
        <v>0.16251543006603775</v>
      </c>
      <c r="N54" s="56">
        <f>SUM(L54)*M54</f>
        <v>0.14626388705943397</v>
      </c>
      <c r="O54" s="57">
        <f>SUM(N54)*(H54)</f>
        <v>14.626388705943397</v>
      </c>
      <c r="P54" s="58">
        <f>SUM(O54)*G54</f>
        <v>3.6565971764858491</v>
      </c>
      <c r="Q54" s="59"/>
      <c r="R54" s="64" t="s">
        <v>339</v>
      </c>
      <c r="S54" s="48">
        <f>SUM(P54)*0.4</f>
        <v>1.4626388705943398</v>
      </c>
      <c r="T54" s="86"/>
      <c r="X54" s="75"/>
    </row>
    <row r="55" spans="1:24">
      <c r="A55" s="51" t="s">
        <v>53</v>
      </c>
      <c r="B55" s="72" t="s">
        <v>15</v>
      </c>
      <c r="C55" s="47" t="s">
        <v>8</v>
      </c>
      <c r="D55" s="47">
        <v>2019</v>
      </c>
      <c r="E55" s="47">
        <v>146</v>
      </c>
      <c r="F55" s="47">
        <v>25</v>
      </c>
      <c r="G55" s="52">
        <v>0.25</v>
      </c>
      <c r="H55" s="53">
        <v>100</v>
      </c>
      <c r="I55" s="54" t="s">
        <v>369</v>
      </c>
      <c r="J55" s="49">
        <v>34</v>
      </c>
      <c r="K55" s="49">
        <v>84</v>
      </c>
      <c r="L55" s="55">
        <v>0.9</v>
      </c>
      <c r="M55" s="50">
        <f t="shared" ref="M55:M56" si="5">(J55/K55+0.99)^-5.67</f>
        <v>0.1515948905149696</v>
      </c>
      <c r="N55" s="56">
        <f t="shared" ref="N55:N56" si="6">SUM(L55)*M55</f>
        <v>0.13643540146347266</v>
      </c>
      <c r="O55" s="57">
        <f t="shared" ref="O55:O56" si="7">SUM(N55)*(H55)</f>
        <v>13.643540146347267</v>
      </c>
      <c r="P55" s="58">
        <f t="shared" ref="P55:P56" si="8">SUM(O55)*G55</f>
        <v>3.4108850365868166</v>
      </c>
      <c r="Q55" s="59"/>
      <c r="R55" s="64" t="s">
        <v>339</v>
      </c>
      <c r="S55" s="48">
        <f>SUM(P55)*0.4</f>
        <v>1.3643540146347268</v>
      </c>
      <c r="T55" s="95"/>
    </row>
    <row r="56" spans="1:24">
      <c r="A56" s="46" t="s">
        <v>52</v>
      </c>
      <c r="B56" s="72" t="s">
        <v>15</v>
      </c>
      <c r="C56" s="47" t="s">
        <v>8</v>
      </c>
      <c r="D56" s="47">
        <v>2019</v>
      </c>
      <c r="E56" s="47">
        <v>146</v>
      </c>
      <c r="F56" s="47">
        <v>25</v>
      </c>
      <c r="G56" s="52">
        <v>0.25</v>
      </c>
      <c r="H56" s="53">
        <v>100</v>
      </c>
      <c r="I56" s="54" t="s">
        <v>370</v>
      </c>
      <c r="J56" s="49">
        <v>54</v>
      </c>
      <c r="K56" s="49">
        <v>84</v>
      </c>
      <c r="L56" s="55">
        <v>0.9</v>
      </c>
      <c r="M56" s="50">
        <f t="shared" si="5"/>
        <v>6.2027426179130346E-2</v>
      </c>
      <c r="N56" s="56">
        <f t="shared" si="6"/>
        <v>5.5824683561217316E-2</v>
      </c>
      <c r="O56" s="57">
        <f t="shared" si="7"/>
        <v>5.5824683561217316</v>
      </c>
      <c r="P56" s="58">
        <f t="shared" si="8"/>
        <v>1.3956170890304329</v>
      </c>
      <c r="Q56" s="59"/>
      <c r="R56" s="64" t="s">
        <v>339</v>
      </c>
      <c r="S56" s="48">
        <f>SUM(P56)*0.4</f>
        <v>0.55824683561217314</v>
      </c>
      <c r="T56" s="95"/>
    </row>
    <row r="57" spans="1:24" ht="15.75">
      <c r="S57" s="75">
        <f>SUM(S54:S56)</f>
        <v>3.3852397208412399</v>
      </c>
      <c r="T57" s="3"/>
    </row>
    <row r="58" spans="1:24" ht="15.75">
      <c r="R58" s="68" t="s">
        <v>121</v>
      </c>
      <c r="S58" s="75">
        <f>SUM(S57)</f>
        <v>3.3852397208412399</v>
      </c>
      <c r="T58" s="3"/>
    </row>
    <row r="59" spans="1:24" ht="15.75">
      <c r="R59" s="68"/>
      <c r="S59" s="75"/>
      <c r="T59" s="3"/>
    </row>
    <row r="60" spans="1:24">
      <c r="B60" s="3"/>
      <c r="C60" s="88"/>
      <c r="D60" s="88"/>
      <c r="E60" s="88"/>
      <c r="F60" s="88"/>
      <c r="H60" s="89"/>
      <c r="I60" s="90"/>
      <c r="J60" s="89"/>
      <c r="K60" s="89"/>
      <c r="L60" s="91"/>
      <c r="M60" s="8"/>
      <c r="N60" s="92"/>
      <c r="O60" s="2"/>
      <c r="P60" s="93"/>
      <c r="Q60" s="94"/>
      <c r="R60" s="98"/>
      <c r="S60" s="79"/>
    </row>
    <row r="62" spans="1:24">
      <c r="A62" s="51" t="s">
        <v>126</v>
      </c>
      <c r="B62" s="73" t="s">
        <v>170</v>
      </c>
      <c r="C62" s="47" t="s">
        <v>8</v>
      </c>
      <c r="D62" s="99">
        <v>2019</v>
      </c>
      <c r="E62" s="47">
        <v>89</v>
      </c>
      <c r="F62" s="47">
        <v>23</v>
      </c>
      <c r="G62" s="52">
        <v>0.23</v>
      </c>
      <c r="H62" s="53">
        <v>100</v>
      </c>
      <c r="I62" s="54" t="s">
        <v>371</v>
      </c>
      <c r="J62" s="49">
        <v>12</v>
      </c>
      <c r="K62" s="49">
        <v>75</v>
      </c>
      <c r="L62" s="55">
        <v>0.9</v>
      </c>
      <c r="M62" s="50">
        <f>(J62/K62+0.99)^-5.67</f>
        <v>0.45273413997057416</v>
      </c>
      <c r="N62" s="56">
        <f>SUM(L62)*M62</f>
        <v>0.40746072597351674</v>
      </c>
      <c r="O62" s="61">
        <f>SUM(N62)*(H62)</f>
        <v>40.74607259735167</v>
      </c>
      <c r="P62" s="62">
        <f>SUM(O62)*G62</f>
        <v>9.3715966973908849</v>
      </c>
      <c r="Q62" s="63"/>
      <c r="R62" s="64" t="s">
        <v>339</v>
      </c>
      <c r="S62" s="48">
        <f>SUM(P62)*0.4</f>
        <v>3.7486386789563539</v>
      </c>
      <c r="T62" s="86"/>
    </row>
    <row r="63" spans="1:24">
      <c r="A63" s="51" t="s">
        <v>127</v>
      </c>
      <c r="B63" s="73" t="s">
        <v>170</v>
      </c>
      <c r="C63" s="47" t="s">
        <v>8</v>
      </c>
      <c r="D63" s="47">
        <v>2019</v>
      </c>
      <c r="E63" s="47">
        <v>89</v>
      </c>
      <c r="F63" s="47">
        <v>23</v>
      </c>
      <c r="G63" s="52">
        <v>0.23</v>
      </c>
      <c r="H63" s="53">
        <v>100</v>
      </c>
      <c r="I63" s="54" t="s">
        <v>372</v>
      </c>
      <c r="J63" s="49">
        <v>16</v>
      </c>
      <c r="K63" s="49">
        <v>75</v>
      </c>
      <c r="L63" s="55">
        <v>0.9</v>
      </c>
      <c r="M63" s="50">
        <f>(J63/K63+0.99)^-5.67</f>
        <v>0.35011577536242222</v>
      </c>
      <c r="N63" s="56">
        <f>SUM(L63)*M63</f>
        <v>0.31510419782617999</v>
      </c>
      <c r="O63" s="61">
        <f>SUM(N63)*(H63)</f>
        <v>31.510419782617998</v>
      </c>
      <c r="P63" s="62">
        <f>SUM(O63)*G63</f>
        <v>7.24739655000214</v>
      </c>
      <c r="Q63" s="63"/>
      <c r="R63" s="64" t="s">
        <v>339</v>
      </c>
      <c r="S63" s="48">
        <f>SUM(P63)*0.4</f>
        <v>2.8989586200008564</v>
      </c>
      <c r="T63" s="86"/>
    </row>
    <row r="64" spans="1:24">
      <c r="A64" s="46" t="s">
        <v>101</v>
      </c>
      <c r="B64" s="73" t="s">
        <v>170</v>
      </c>
      <c r="C64" s="47" t="s">
        <v>8</v>
      </c>
      <c r="D64" s="99">
        <v>2019</v>
      </c>
      <c r="E64" s="47">
        <v>89</v>
      </c>
      <c r="F64" s="47">
        <v>23</v>
      </c>
      <c r="G64" s="52">
        <v>0.23</v>
      </c>
      <c r="H64" s="53">
        <v>100</v>
      </c>
      <c r="I64" s="54" t="s">
        <v>373</v>
      </c>
      <c r="J64" s="49">
        <v>4</v>
      </c>
      <c r="K64" s="49">
        <v>21</v>
      </c>
      <c r="L64" s="55">
        <v>0.8</v>
      </c>
      <c r="M64" s="50">
        <f>(J64/K64+0.99)^-5.67</f>
        <v>0.39033320212564931</v>
      </c>
      <c r="N64" s="56">
        <f>SUM(L64)*M64</f>
        <v>0.31226656170051947</v>
      </c>
      <c r="O64" s="61">
        <f>SUM(N64)*(H64)</f>
        <v>31.226656170051946</v>
      </c>
      <c r="P64" s="62">
        <f>SUM(O64)*G64</f>
        <v>7.1821309191119482</v>
      </c>
      <c r="Q64" s="63"/>
      <c r="R64" s="64" t="s">
        <v>339</v>
      </c>
      <c r="S64" s="48">
        <f>SUM(P64)*0.4</f>
        <v>2.8728523676447795</v>
      </c>
      <c r="T64" s="86"/>
    </row>
    <row r="65" spans="1:20" ht="15.75">
      <c r="S65" s="75">
        <f>SUM(S62:S64)</f>
        <v>9.5204496666019907</v>
      </c>
    </row>
    <row r="66" spans="1:20" ht="15.75">
      <c r="R66" s="68" t="s">
        <v>121</v>
      </c>
      <c r="S66" s="75">
        <f>S62+S63+S64</f>
        <v>9.5204496666019907</v>
      </c>
    </row>
    <row r="67" spans="1:20" ht="15.75">
      <c r="R67" s="68"/>
      <c r="S67" s="75"/>
    </row>
    <row r="69" spans="1:20">
      <c r="A69" s="46"/>
      <c r="B69" s="72" t="s">
        <v>20</v>
      </c>
      <c r="C69" s="47"/>
      <c r="D69" s="47"/>
      <c r="E69" s="47"/>
      <c r="F69" s="47"/>
      <c r="G69" s="52"/>
      <c r="H69" s="53"/>
      <c r="I69" s="54"/>
      <c r="J69" s="49"/>
      <c r="K69" s="49"/>
      <c r="L69" s="55"/>
      <c r="M69" s="50"/>
      <c r="N69" s="56"/>
      <c r="O69" s="57"/>
      <c r="P69" s="58"/>
      <c r="Q69" s="59"/>
      <c r="R69" s="64"/>
      <c r="S69" s="48"/>
      <c r="T69" s="86"/>
    </row>
    <row r="70" spans="1:20" ht="15.75">
      <c r="S70" s="75">
        <f>SUM(S69:S69)</f>
        <v>0</v>
      </c>
    </row>
    <row r="71" spans="1:20" ht="15.75">
      <c r="R71" s="68" t="s">
        <v>121</v>
      </c>
      <c r="S71" s="75">
        <f>SUM(S70:S70)</f>
        <v>0</v>
      </c>
    </row>
    <row r="72" spans="1:20" ht="15.75">
      <c r="S72" s="75"/>
    </row>
    <row r="74" spans="1:20" ht="15.75">
      <c r="H74" t="s">
        <v>17</v>
      </c>
      <c r="I74" s="75">
        <v>67.202399999999997</v>
      </c>
      <c r="K74" s="97">
        <v>12</v>
      </c>
      <c r="L74" s="97">
        <v>63</v>
      </c>
      <c r="M74" s="13">
        <f>SUM(K74:L74)</f>
        <v>75</v>
      </c>
      <c r="O74" s="7">
        <v>62.91</v>
      </c>
    </row>
    <row r="75" spans="1:20" ht="15.75">
      <c r="H75" t="s">
        <v>15</v>
      </c>
      <c r="I75" s="75">
        <v>3.3852000000000002</v>
      </c>
      <c r="K75" s="97">
        <v>3</v>
      </c>
      <c r="L75" s="97">
        <v>3</v>
      </c>
      <c r="M75" s="13">
        <f t="shared" ref="M75:M78" si="9">SUM(K75:L75)</f>
        <v>6</v>
      </c>
      <c r="O75" s="7">
        <v>3.16</v>
      </c>
    </row>
    <row r="76" spans="1:20" ht="15.75">
      <c r="H76" t="s">
        <v>20</v>
      </c>
      <c r="I76" s="75">
        <v>0</v>
      </c>
      <c r="K76" s="97">
        <v>2</v>
      </c>
      <c r="L76" s="97">
        <v>0</v>
      </c>
      <c r="M76" s="13">
        <f t="shared" si="9"/>
        <v>2</v>
      </c>
      <c r="O76" s="7">
        <v>0</v>
      </c>
    </row>
    <row r="77" spans="1:20" ht="15.75">
      <c r="H77" t="s">
        <v>171</v>
      </c>
      <c r="I77" s="75">
        <v>9.5204000000000004</v>
      </c>
      <c r="K77" s="97">
        <v>8</v>
      </c>
      <c r="L77" s="97">
        <v>9</v>
      </c>
      <c r="M77" s="13">
        <f t="shared" si="9"/>
        <v>17</v>
      </c>
      <c r="O77" s="7">
        <v>8.91</v>
      </c>
    </row>
    <row r="78" spans="1:20">
      <c r="I78" s="6">
        <f>SUM(I74:I77)</f>
        <v>80.10799999999999</v>
      </c>
      <c r="K78" s="97">
        <f>SUM(K74:K77)</f>
        <v>25</v>
      </c>
      <c r="L78" s="97">
        <f>SUM(L74:L77)</f>
        <v>75</v>
      </c>
      <c r="M78" s="97">
        <f t="shared" si="9"/>
        <v>100</v>
      </c>
    </row>
    <row r="79" spans="1:20" ht="15.75">
      <c r="H79" s="11">
        <v>0.01</v>
      </c>
      <c r="I79" s="75">
        <v>1.0681</v>
      </c>
      <c r="M79" s="97"/>
    </row>
    <row r="82" spans="1:25" ht="15.75">
      <c r="I82" s="75"/>
      <c r="K82" s="97"/>
      <c r="L82" s="97"/>
      <c r="M82" s="13"/>
    </row>
    <row r="83" spans="1:25" ht="15.75">
      <c r="I83" s="75"/>
      <c r="K83" s="97"/>
      <c r="L83" s="97"/>
      <c r="M83" s="13"/>
    </row>
    <row r="84" spans="1:25" ht="15.75">
      <c r="I84" s="74"/>
      <c r="K84" s="97"/>
      <c r="L84" s="97"/>
      <c r="M84" s="13"/>
    </row>
    <row r="85" spans="1:25" ht="15.75">
      <c r="I85" s="75"/>
      <c r="K85" s="97"/>
      <c r="L85" s="97"/>
      <c r="M85" s="13"/>
    </row>
    <row r="86" spans="1:25" s="6" customFormat="1">
      <c r="A86"/>
      <c r="B86"/>
      <c r="C86"/>
      <c r="D86"/>
      <c r="E86"/>
      <c r="F86"/>
      <c r="G86"/>
      <c r="H86"/>
      <c r="J86"/>
      <c r="K86" s="97"/>
      <c r="L86" s="97"/>
      <c r="M86" s="97"/>
      <c r="O86" s="7"/>
      <c r="Q86"/>
      <c r="R86"/>
      <c r="S86"/>
      <c r="T86"/>
      <c r="U86"/>
      <c r="V86"/>
      <c r="W86"/>
      <c r="X86"/>
      <c r="Y86"/>
    </row>
    <row r="87" spans="1:25" s="6" customFormat="1" ht="15.75">
      <c r="A87"/>
      <c r="B87"/>
      <c r="C87"/>
      <c r="D87"/>
      <c r="E87"/>
      <c r="F87"/>
      <c r="G87"/>
      <c r="H87" s="11"/>
      <c r="I87" s="75"/>
      <c r="J87"/>
      <c r="K87"/>
      <c r="L87"/>
      <c r="M87" s="97"/>
      <c r="O87" s="7"/>
      <c r="Q87"/>
      <c r="R87"/>
      <c r="S87"/>
      <c r="T87"/>
      <c r="U87"/>
      <c r="V87"/>
      <c r="W87"/>
      <c r="X87"/>
      <c r="Y87"/>
    </row>
  </sheetData>
  <pageMargins left="0.31" right="0.22" top="0.24" bottom="0.21" header="0.23" footer="0.19"/>
  <pageSetup paperSize="9" scale="5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A87"/>
  <sheetViews>
    <sheetView topLeftCell="A31" zoomScale="55" zoomScaleNormal="55" workbookViewId="0">
      <selection activeCell="N102" sqref="N102"/>
    </sheetView>
  </sheetViews>
  <sheetFormatPr defaultRowHeight="12.75"/>
  <cols>
    <col min="1" max="1" width="19" customWidth="1"/>
    <col min="2" max="2" width="5.7109375" customWidth="1"/>
    <col min="3" max="4" width="6.7109375" customWidth="1"/>
    <col min="5" max="6" width="5.28515625" customWidth="1"/>
    <col min="7" max="7" width="9.42578125" customWidth="1"/>
    <col min="8" max="8" width="9.5703125" customWidth="1"/>
    <col min="9" max="9" width="19.7109375" customWidth="1"/>
    <col min="10" max="10" width="8.28515625" customWidth="1"/>
    <col min="11" max="11" width="8.5703125" customWidth="1"/>
    <col min="12" max="12" width="6.7109375" customWidth="1"/>
    <col min="13" max="13" width="10" style="6" customWidth="1"/>
    <col min="14" max="14" width="8.140625" style="6" customWidth="1"/>
    <col min="15" max="15" width="8.5703125" style="7" customWidth="1"/>
    <col min="16" max="16" width="11.140625" style="6" customWidth="1"/>
    <col min="17" max="17" width="6.7109375" customWidth="1"/>
    <col min="18" max="18" width="21.140625" customWidth="1"/>
    <col min="19" max="19" width="19.5703125" customWidth="1"/>
    <col min="24" max="24" width="16" customWidth="1"/>
    <col min="25" max="25" width="12.42578125" customWidth="1"/>
    <col min="26" max="26" width="10.85546875" customWidth="1"/>
  </cols>
  <sheetData>
    <row r="1" spans="1:20" ht="18">
      <c r="A1" s="1" t="s">
        <v>0</v>
      </c>
      <c r="B1" s="1"/>
      <c r="C1" s="2" t="s">
        <v>1</v>
      </c>
      <c r="G1" t="s">
        <v>2</v>
      </c>
      <c r="J1" s="3" t="s">
        <v>3</v>
      </c>
      <c r="K1" s="3"/>
      <c r="L1" s="4">
        <v>1</v>
      </c>
      <c r="M1" s="5" t="s">
        <v>4</v>
      </c>
      <c r="P1" s="8" t="s">
        <v>5</v>
      </c>
      <c r="Q1" s="9">
        <v>0.8</v>
      </c>
      <c r="S1">
        <v>0.8</v>
      </c>
    </row>
    <row r="2" spans="1:20">
      <c r="A2" s="3" t="s">
        <v>6</v>
      </c>
      <c r="B2" s="3"/>
      <c r="G2" t="s">
        <v>7</v>
      </c>
      <c r="J2" s="3"/>
      <c r="K2" s="3"/>
      <c r="L2" s="4">
        <v>0.9</v>
      </c>
      <c r="M2" s="10" t="s">
        <v>8</v>
      </c>
      <c r="P2" s="8" t="s">
        <v>9</v>
      </c>
      <c r="Q2" s="11">
        <v>0.4</v>
      </c>
      <c r="S2">
        <v>0.4</v>
      </c>
    </row>
    <row r="3" spans="1:20">
      <c r="J3" s="3"/>
      <c r="K3" s="3"/>
      <c r="L3" s="4">
        <v>0.8</v>
      </c>
      <c r="M3" s="10" t="s">
        <v>10</v>
      </c>
    </row>
    <row r="4" spans="1:20">
      <c r="J4" s="3"/>
      <c r="K4" s="3"/>
      <c r="L4" s="4">
        <v>0.5</v>
      </c>
      <c r="M4" s="5" t="s">
        <v>11</v>
      </c>
      <c r="P4" s="9" t="s">
        <v>12</v>
      </c>
      <c r="S4">
        <v>0.72</v>
      </c>
    </row>
    <row r="5" spans="1:20">
      <c r="J5" s="3"/>
      <c r="K5" s="3"/>
      <c r="L5" s="4">
        <v>0.3</v>
      </c>
      <c r="M5" s="5" t="s">
        <v>13</v>
      </c>
      <c r="P5" s="9" t="s">
        <v>14</v>
      </c>
      <c r="S5">
        <v>0.36</v>
      </c>
    </row>
    <row r="6" spans="1:20" ht="18">
      <c r="B6" s="12"/>
      <c r="C6" s="13"/>
      <c r="D6" s="6"/>
      <c r="H6" s="14"/>
      <c r="I6" s="14"/>
      <c r="J6" s="3"/>
      <c r="K6" s="3"/>
      <c r="L6" s="4">
        <v>0.65</v>
      </c>
      <c r="M6" s="10" t="s">
        <v>16</v>
      </c>
      <c r="N6" s="1" t="s">
        <v>1</v>
      </c>
      <c r="O6" s="2"/>
      <c r="P6" s="15"/>
      <c r="Q6" s="16"/>
    </row>
    <row r="7" spans="1:20" ht="18">
      <c r="B7" s="12"/>
      <c r="C7" s="13"/>
      <c r="D7" s="6"/>
      <c r="H7" s="14"/>
      <c r="I7" s="14"/>
      <c r="J7" s="3"/>
      <c r="K7" s="3"/>
      <c r="L7" s="17" t="s">
        <v>18</v>
      </c>
      <c r="M7" s="10" t="s">
        <v>19</v>
      </c>
      <c r="N7" s="1"/>
      <c r="O7" s="2"/>
      <c r="P7" s="15"/>
      <c r="Q7" s="16"/>
    </row>
    <row r="8" spans="1:20" ht="18">
      <c r="B8" s="12"/>
      <c r="C8" s="13"/>
      <c r="D8" s="6"/>
      <c r="H8" s="14"/>
      <c r="I8" s="14"/>
      <c r="J8" s="3"/>
      <c r="K8" s="3"/>
      <c r="L8" s="4">
        <v>0.8</v>
      </c>
      <c r="M8" s="10" t="s">
        <v>21</v>
      </c>
      <c r="N8" s="1"/>
      <c r="O8" s="2"/>
      <c r="P8" s="15"/>
      <c r="Q8" s="16"/>
    </row>
    <row r="9" spans="1:20" ht="18">
      <c r="H9" s="14"/>
      <c r="I9" s="14"/>
      <c r="J9" s="18"/>
      <c r="K9" s="18"/>
      <c r="L9" s="18"/>
      <c r="M9" s="1"/>
      <c r="N9" s="1"/>
      <c r="O9" s="2"/>
      <c r="P9" s="15"/>
      <c r="Q9" s="16"/>
    </row>
    <row r="10" spans="1:20">
      <c r="I10" s="6"/>
    </row>
    <row r="11" spans="1:20" ht="13.5" thickBot="1">
      <c r="G11" t="s">
        <v>22</v>
      </c>
      <c r="H11" s="14">
        <v>100</v>
      </c>
      <c r="I11" s="16"/>
      <c r="J11" s="18"/>
      <c r="K11" s="18"/>
      <c r="L11" s="18"/>
      <c r="M11" s="19"/>
      <c r="N11" s="19" t="s">
        <v>1</v>
      </c>
      <c r="O11" s="2"/>
      <c r="P11" s="15" t="s">
        <v>1</v>
      </c>
      <c r="Q11" s="16" t="s">
        <v>1</v>
      </c>
    </row>
    <row r="12" spans="1:20" ht="13.5" thickBot="1">
      <c r="A12" s="20" t="s">
        <v>23</v>
      </c>
      <c r="B12" s="21" t="s">
        <v>24</v>
      </c>
      <c r="C12" s="22" t="s">
        <v>25</v>
      </c>
      <c r="D12" s="22" t="s">
        <v>26</v>
      </c>
      <c r="E12" s="22" t="s">
        <v>27</v>
      </c>
      <c r="F12" s="22" t="s">
        <v>28</v>
      </c>
      <c r="G12" s="23" t="s">
        <v>29</v>
      </c>
      <c r="H12" s="24" t="s">
        <v>30</v>
      </c>
      <c r="I12" s="25" t="s">
        <v>31</v>
      </c>
      <c r="J12" s="26" t="s">
        <v>32</v>
      </c>
      <c r="K12" s="26" t="s">
        <v>33</v>
      </c>
      <c r="L12" s="26" t="s">
        <v>34</v>
      </c>
      <c r="M12" s="27"/>
      <c r="N12" s="28"/>
      <c r="O12" s="29"/>
      <c r="P12" s="30" t="s">
        <v>1</v>
      </c>
      <c r="Q12" s="31"/>
      <c r="R12" t="s">
        <v>35</v>
      </c>
      <c r="S12" s="31" t="s">
        <v>36</v>
      </c>
    </row>
    <row r="13" spans="1:20" ht="13.5" thickBot="1">
      <c r="A13" s="32" t="s">
        <v>37</v>
      </c>
      <c r="B13" s="33"/>
      <c r="C13" s="34"/>
      <c r="D13" s="34"/>
      <c r="E13" s="34"/>
      <c r="F13" s="34"/>
      <c r="G13" s="35" t="s">
        <v>38</v>
      </c>
      <c r="H13" s="36"/>
      <c r="I13" s="37" t="s">
        <v>25</v>
      </c>
      <c r="J13" s="38" t="s">
        <v>39</v>
      </c>
      <c r="K13" s="38" t="s">
        <v>40</v>
      </c>
      <c r="L13" s="39" t="s">
        <v>41</v>
      </c>
      <c r="M13" s="40" t="s">
        <v>42</v>
      </c>
      <c r="N13" s="41" t="s">
        <v>0</v>
      </c>
      <c r="O13" s="42" t="s">
        <v>43</v>
      </c>
      <c r="P13" s="43" t="s">
        <v>44</v>
      </c>
      <c r="Q13" s="44"/>
      <c r="S13" s="45" t="s">
        <v>374</v>
      </c>
    </row>
    <row r="15" spans="1:20">
      <c r="A15" s="46" t="s">
        <v>75</v>
      </c>
      <c r="B15" s="73" t="s">
        <v>17</v>
      </c>
      <c r="C15" s="47" t="s">
        <v>54</v>
      </c>
      <c r="D15" s="47">
        <v>2019</v>
      </c>
      <c r="E15" s="47">
        <v>341</v>
      </c>
      <c r="F15" s="47">
        <v>41</v>
      </c>
      <c r="G15" s="52">
        <v>0.41</v>
      </c>
      <c r="H15" s="53">
        <v>100</v>
      </c>
      <c r="I15" s="54" t="s">
        <v>308</v>
      </c>
      <c r="J15" s="70">
        <v>37</v>
      </c>
      <c r="K15" s="70">
        <v>168</v>
      </c>
      <c r="L15" s="55">
        <v>0.5</v>
      </c>
      <c r="M15" s="50">
        <f t="shared" ref="M15:M48" si="0">(J15/K15+0.99)^-5.67</f>
        <v>0.3389397107867399</v>
      </c>
      <c r="N15" s="56">
        <f t="shared" ref="N15:N48" si="1">SUM(L15)*M15</f>
        <v>0.16946985539336995</v>
      </c>
      <c r="O15" s="61">
        <f t="shared" ref="O15:O48" si="2">SUM(N15)*(H15)</f>
        <v>16.946985539336996</v>
      </c>
      <c r="P15" s="62">
        <f t="shared" ref="P15:P48" si="3">SUM(O15)*G15</f>
        <v>6.9482640711281682</v>
      </c>
      <c r="Q15" s="63"/>
      <c r="R15" s="64" t="s">
        <v>375</v>
      </c>
      <c r="S15" s="48">
        <f>SUM(P15)*0.8</f>
        <v>5.5586112569025348</v>
      </c>
      <c r="T15" s="86"/>
    </row>
    <row r="16" spans="1:20">
      <c r="A16" s="46" t="s">
        <v>309</v>
      </c>
      <c r="B16" s="73" t="s">
        <v>17</v>
      </c>
      <c r="C16" s="47" t="s">
        <v>64</v>
      </c>
      <c r="D16" s="47">
        <v>2019</v>
      </c>
      <c r="E16" s="47">
        <v>410</v>
      </c>
      <c r="F16" s="47">
        <v>32</v>
      </c>
      <c r="G16" s="52">
        <v>0.32</v>
      </c>
      <c r="H16" s="53">
        <v>100</v>
      </c>
      <c r="I16" s="54" t="s">
        <v>310</v>
      </c>
      <c r="J16" s="70">
        <v>8</v>
      </c>
      <c r="K16" s="70">
        <v>101</v>
      </c>
      <c r="L16" s="55">
        <v>0.3</v>
      </c>
      <c r="M16" s="50">
        <f t="shared" si="0"/>
        <v>0.68425426156607616</v>
      </c>
      <c r="N16" s="56">
        <f t="shared" si="1"/>
        <v>0.20527627846982285</v>
      </c>
      <c r="O16" s="61">
        <f t="shared" si="2"/>
        <v>20.527627846982284</v>
      </c>
      <c r="P16" s="62">
        <f t="shared" si="3"/>
        <v>6.5688409110343313</v>
      </c>
      <c r="Q16" s="63"/>
      <c r="R16" s="64" t="s">
        <v>375</v>
      </c>
      <c r="S16" s="48">
        <f>SUM(P16)*0.8</f>
        <v>5.2550727288274652</v>
      </c>
      <c r="T16" s="86"/>
    </row>
    <row r="17" spans="1:20">
      <c r="A17" s="46" t="s">
        <v>135</v>
      </c>
      <c r="B17" s="73" t="s">
        <v>17</v>
      </c>
      <c r="C17" s="47" t="s">
        <v>54</v>
      </c>
      <c r="D17" s="47">
        <v>2019</v>
      </c>
      <c r="E17" s="47">
        <v>341</v>
      </c>
      <c r="F17" s="47">
        <v>41</v>
      </c>
      <c r="G17" s="52">
        <v>0.41</v>
      </c>
      <c r="H17" s="53">
        <v>100</v>
      </c>
      <c r="I17" s="54" t="s">
        <v>311</v>
      </c>
      <c r="J17" s="70">
        <v>42</v>
      </c>
      <c r="K17" s="70">
        <v>168</v>
      </c>
      <c r="L17" s="55">
        <v>0.5</v>
      </c>
      <c r="M17" s="50">
        <f t="shared" si="0"/>
        <v>0.2953242060846204</v>
      </c>
      <c r="N17" s="56">
        <f t="shared" si="1"/>
        <v>0.1476621030423102</v>
      </c>
      <c r="O17" s="61">
        <f t="shared" si="2"/>
        <v>14.76621030423102</v>
      </c>
      <c r="P17" s="62">
        <f t="shared" si="3"/>
        <v>6.0541462247347182</v>
      </c>
      <c r="Q17" s="63"/>
      <c r="R17" s="64" t="s">
        <v>375</v>
      </c>
      <c r="S17" s="48">
        <f>SUM(P17)*0.8</f>
        <v>4.8433169797877751</v>
      </c>
      <c r="T17" s="86"/>
    </row>
    <row r="18" spans="1:20">
      <c r="A18" s="46" t="s">
        <v>289</v>
      </c>
      <c r="B18" s="73" t="s">
        <v>17</v>
      </c>
      <c r="C18" s="47" t="s">
        <v>64</v>
      </c>
      <c r="D18" s="47">
        <v>2019</v>
      </c>
      <c r="E18" s="47">
        <v>410</v>
      </c>
      <c r="F18" s="47">
        <v>32</v>
      </c>
      <c r="G18" s="52">
        <v>0.32</v>
      </c>
      <c r="H18" s="53">
        <v>100</v>
      </c>
      <c r="I18" s="54" t="s">
        <v>312</v>
      </c>
      <c r="J18" s="70">
        <v>12</v>
      </c>
      <c r="K18" s="70">
        <v>102</v>
      </c>
      <c r="L18" s="55">
        <v>0.3</v>
      </c>
      <c r="M18" s="50">
        <f t="shared" si="0"/>
        <v>0.56007226880893812</v>
      </c>
      <c r="N18" s="56">
        <f t="shared" si="1"/>
        <v>0.16802168064268144</v>
      </c>
      <c r="O18" s="61">
        <f t="shared" si="2"/>
        <v>16.802168064268145</v>
      </c>
      <c r="P18" s="62">
        <f t="shared" si="3"/>
        <v>5.3766937805658062</v>
      </c>
      <c r="Q18" s="63"/>
      <c r="R18" s="64" t="s">
        <v>375</v>
      </c>
      <c r="S18" s="48">
        <f>SUM(P18)*0.8</f>
        <v>4.3013550244526453</v>
      </c>
      <c r="T18" s="86"/>
    </row>
    <row r="19" spans="1:20">
      <c r="A19" s="46" t="s">
        <v>85</v>
      </c>
      <c r="B19" s="73" t="s">
        <v>17</v>
      </c>
      <c r="C19" s="47" t="s">
        <v>54</v>
      </c>
      <c r="D19" s="47">
        <v>2019</v>
      </c>
      <c r="E19" s="47">
        <v>341</v>
      </c>
      <c r="F19" s="47">
        <v>41</v>
      </c>
      <c r="G19" s="52">
        <v>0.41</v>
      </c>
      <c r="H19" s="53">
        <v>100</v>
      </c>
      <c r="I19" s="54" t="s">
        <v>313</v>
      </c>
      <c r="J19" s="70">
        <v>49</v>
      </c>
      <c r="K19" s="70">
        <v>156</v>
      </c>
      <c r="L19" s="55">
        <v>0.5</v>
      </c>
      <c r="M19" s="50">
        <f t="shared" si="0"/>
        <v>0.2219128158568266</v>
      </c>
      <c r="N19" s="56">
        <f t="shared" si="1"/>
        <v>0.1109564079284133</v>
      </c>
      <c r="O19" s="61">
        <f t="shared" si="2"/>
        <v>11.09564079284133</v>
      </c>
      <c r="P19" s="62">
        <f t="shared" si="3"/>
        <v>4.5492127250649448</v>
      </c>
      <c r="Q19" s="63"/>
      <c r="R19" s="64" t="s">
        <v>375</v>
      </c>
      <c r="S19" s="48">
        <f>SUM(P19)*0.8</f>
        <v>3.639370180051956</v>
      </c>
      <c r="T19" s="86"/>
    </row>
    <row r="20" spans="1:20">
      <c r="A20" s="46" t="s">
        <v>220</v>
      </c>
      <c r="B20" s="73" t="s">
        <v>17</v>
      </c>
      <c r="C20" s="47" t="s">
        <v>64</v>
      </c>
      <c r="D20" s="47">
        <v>2018</v>
      </c>
      <c r="E20" s="47">
        <v>393</v>
      </c>
      <c r="F20" s="47">
        <v>32</v>
      </c>
      <c r="G20" s="52">
        <v>0.32</v>
      </c>
      <c r="H20" s="53">
        <v>100</v>
      </c>
      <c r="I20" s="54" t="s">
        <v>252</v>
      </c>
      <c r="J20" s="70">
        <v>2</v>
      </c>
      <c r="K20" s="70">
        <v>96</v>
      </c>
      <c r="L20" s="55">
        <v>0.3</v>
      </c>
      <c r="M20" s="50">
        <f t="shared" si="0"/>
        <v>0.94073418108897577</v>
      </c>
      <c r="N20" s="56">
        <f t="shared" si="1"/>
        <v>0.28222025432669273</v>
      </c>
      <c r="O20" s="61">
        <f t="shared" si="2"/>
        <v>28.222025432669273</v>
      </c>
      <c r="P20" s="62">
        <f t="shared" si="3"/>
        <v>9.0310481384541674</v>
      </c>
      <c r="Q20" s="63"/>
      <c r="R20" s="64" t="s">
        <v>376</v>
      </c>
      <c r="S20" s="48">
        <f>SUM(P20)*0.4</f>
        <v>3.612419255381667</v>
      </c>
      <c r="T20" s="86"/>
    </row>
    <row r="21" spans="1:20">
      <c r="A21" s="46" t="s">
        <v>234</v>
      </c>
      <c r="B21" s="73" t="s">
        <v>17</v>
      </c>
      <c r="C21" s="47" t="s">
        <v>64</v>
      </c>
      <c r="D21" s="47">
        <v>2019</v>
      </c>
      <c r="E21" s="47">
        <v>410</v>
      </c>
      <c r="F21" s="47">
        <v>32</v>
      </c>
      <c r="G21" s="52">
        <v>0.32</v>
      </c>
      <c r="H21" s="53">
        <v>100</v>
      </c>
      <c r="I21" s="54" t="s">
        <v>314</v>
      </c>
      <c r="J21" s="70">
        <v>17</v>
      </c>
      <c r="K21" s="70">
        <v>92</v>
      </c>
      <c r="L21" s="55">
        <v>0.3</v>
      </c>
      <c r="M21" s="50">
        <f t="shared" si="0"/>
        <v>0.40118152586981948</v>
      </c>
      <c r="N21" s="56">
        <f t="shared" si="1"/>
        <v>0.12035445776094583</v>
      </c>
      <c r="O21" s="61">
        <f t="shared" si="2"/>
        <v>12.035445776094583</v>
      </c>
      <c r="P21" s="62">
        <f t="shared" si="3"/>
        <v>3.8513426483502666</v>
      </c>
      <c r="Q21" s="63"/>
      <c r="R21" s="64" t="s">
        <v>375</v>
      </c>
      <c r="S21" s="48">
        <f t="shared" ref="S21:S27" si="4">SUM(P21)*0.8</f>
        <v>3.0810741186802133</v>
      </c>
      <c r="T21" s="86"/>
    </row>
    <row r="22" spans="1:20">
      <c r="A22" s="46" t="s">
        <v>217</v>
      </c>
      <c r="B22" s="73" t="s">
        <v>17</v>
      </c>
      <c r="C22" s="47" t="s">
        <v>54</v>
      </c>
      <c r="D22" s="47">
        <v>2019</v>
      </c>
      <c r="E22" s="47">
        <v>341</v>
      </c>
      <c r="F22" s="47">
        <v>41</v>
      </c>
      <c r="G22" s="52">
        <v>0.41</v>
      </c>
      <c r="H22" s="53">
        <v>100</v>
      </c>
      <c r="I22" s="54" t="s">
        <v>315</v>
      </c>
      <c r="J22" s="70">
        <v>60</v>
      </c>
      <c r="K22" s="70">
        <v>168</v>
      </c>
      <c r="L22" s="55">
        <v>0.5</v>
      </c>
      <c r="M22" s="50">
        <f t="shared" si="0"/>
        <v>0.18459697887548104</v>
      </c>
      <c r="N22" s="56">
        <f t="shared" si="1"/>
        <v>9.2298489437740522E-2</v>
      </c>
      <c r="O22" s="61">
        <f t="shared" si="2"/>
        <v>9.2298489437740514</v>
      </c>
      <c r="P22" s="62">
        <f t="shared" si="3"/>
        <v>3.7842380669473608</v>
      </c>
      <c r="Q22" s="63"/>
      <c r="R22" s="64" t="s">
        <v>375</v>
      </c>
      <c r="S22" s="48">
        <f t="shared" si="4"/>
        <v>3.0273904535578886</v>
      </c>
      <c r="T22" s="86"/>
    </row>
    <row r="23" spans="1:20">
      <c r="A23" s="46" t="s">
        <v>157</v>
      </c>
      <c r="B23" s="73" t="s">
        <v>17</v>
      </c>
      <c r="C23" s="47" t="s">
        <v>64</v>
      </c>
      <c r="D23" s="47">
        <v>2019</v>
      </c>
      <c r="E23" s="47">
        <v>410</v>
      </c>
      <c r="F23" s="47">
        <v>32</v>
      </c>
      <c r="G23" s="52">
        <v>0.32</v>
      </c>
      <c r="H23" s="53">
        <v>100</v>
      </c>
      <c r="I23" s="54" t="s">
        <v>316</v>
      </c>
      <c r="J23" s="70">
        <v>20</v>
      </c>
      <c r="K23" s="70">
        <v>106</v>
      </c>
      <c r="L23" s="55">
        <v>0.3</v>
      </c>
      <c r="M23" s="50">
        <f t="shared" si="0"/>
        <v>0.3937193341120041</v>
      </c>
      <c r="N23" s="56">
        <f t="shared" si="1"/>
        <v>0.11811580023360123</v>
      </c>
      <c r="O23" s="61">
        <f t="shared" si="2"/>
        <v>11.811580023360122</v>
      </c>
      <c r="P23" s="62">
        <f t="shared" si="3"/>
        <v>3.7797056074752393</v>
      </c>
      <c r="Q23" s="63"/>
      <c r="R23" s="64" t="s">
        <v>375</v>
      </c>
      <c r="S23" s="48">
        <f t="shared" si="4"/>
        <v>3.0237644859801915</v>
      </c>
      <c r="T23" s="86"/>
    </row>
    <row r="24" spans="1:20">
      <c r="A24" s="46" t="s">
        <v>294</v>
      </c>
      <c r="B24" s="73" t="s">
        <v>17</v>
      </c>
      <c r="C24" s="47" t="s">
        <v>54</v>
      </c>
      <c r="D24" s="47">
        <v>2019</v>
      </c>
      <c r="E24" s="47">
        <v>341</v>
      </c>
      <c r="F24" s="47">
        <v>41</v>
      </c>
      <c r="G24" s="52">
        <v>0.41</v>
      </c>
      <c r="H24" s="53">
        <v>100</v>
      </c>
      <c r="I24" s="54" t="s">
        <v>317</v>
      </c>
      <c r="J24" s="70">
        <v>65</v>
      </c>
      <c r="K24" s="70">
        <v>168</v>
      </c>
      <c r="L24" s="55">
        <v>0.5</v>
      </c>
      <c r="M24" s="50">
        <f t="shared" si="0"/>
        <v>0.16308532228307229</v>
      </c>
      <c r="N24" s="56">
        <f t="shared" si="1"/>
        <v>8.1542661141536146E-2</v>
      </c>
      <c r="O24" s="61">
        <f t="shared" si="2"/>
        <v>8.1542661141536144</v>
      </c>
      <c r="P24" s="62">
        <f t="shared" si="3"/>
        <v>3.3432491068029817</v>
      </c>
      <c r="Q24" s="63"/>
      <c r="R24" s="64" t="s">
        <v>375</v>
      </c>
      <c r="S24" s="48">
        <f t="shared" si="4"/>
        <v>2.6745992854423855</v>
      </c>
      <c r="T24" s="86"/>
    </row>
    <row r="25" spans="1:20">
      <c r="A25" s="46" t="s">
        <v>291</v>
      </c>
      <c r="B25" s="73" t="s">
        <v>17</v>
      </c>
      <c r="C25" s="47" t="s">
        <v>64</v>
      </c>
      <c r="D25" s="47">
        <v>2019</v>
      </c>
      <c r="E25" s="47">
        <v>410</v>
      </c>
      <c r="F25" s="47">
        <v>32</v>
      </c>
      <c r="G25" s="52">
        <v>0.32</v>
      </c>
      <c r="H25" s="53">
        <v>100</v>
      </c>
      <c r="I25" s="54" t="s">
        <v>318</v>
      </c>
      <c r="J25" s="70">
        <v>22</v>
      </c>
      <c r="K25" s="70">
        <v>102</v>
      </c>
      <c r="L25" s="55">
        <v>0.3</v>
      </c>
      <c r="M25" s="50">
        <f t="shared" si="0"/>
        <v>0.34625928101763181</v>
      </c>
      <c r="N25" s="56">
        <f t="shared" si="1"/>
        <v>0.10387778430528954</v>
      </c>
      <c r="O25" s="61">
        <f t="shared" si="2"/>
        <v>10.387778430528954</v>
      </c>
      <c r="P25" s="62">
        <f t="shared" si="3"/>
        <v>3.3240890977692654</v>
      </c>
      <c r="Q25" s="63"/>
      <c r="R25" s="64" t="s">
        <v>375</v>
      </c>
      <c r="S25" s="48">
        <f t="shared" si="4"/>
        <v>2.6592712782154124</v>
      </c>
      <c r="T25" s="86"/>
    </row>
    <row r="26" spans="1:20">
      <c r="A26" s="46" t="s">
        <v>319</v>
      </c>
      <c r="B26" s="73" t="s">
        <v>17</v>
      </c>
      <c r="C26" s="47" t="s">
        <v>64</v>
      </c>
      <c r="D26" s="47">
        <v>2019</v>
      </c>
      <c r="E26" s="47">
        <v>410</v>
      </c>
      <c r="F26" s="47">
        <v>32</v>
      </c>
      <c r="G26" s="52">
        <v>0.32</v>
      </c>
      <c r="H26" s="53">
        <v>100</v>
      </c>
      <c r="I26" s="54" t="s">
        <v>320</v>
      </c>
      <c r="J26" s="70">
        <v>22</v>
      </c>
      <c r="K26" s="70">
        <v>92</v>
      </c>
      <c r="L26" s="55">
        <v>0.3</v>
      </c>
      <c r="M26" s="50">
        <f t="shared" si="0"/>
        <v>0.31044130190871</v>
      </c>
      <c r="N26" s="56">
        <f t="shared" si="1"/>
        <v>9.3132390572612994E-2</v>
      </c>
      <c r="O26" s="61">
        <f t="shared" si="2"/>
        <v>9.3132390572612991</v>
      </c>
      <c r="P26" s="62">
        <f t="shared" si="3"/>
        <v>2.9802364983236158</v>
      </c>
      <c r="Q26" s="63"/>
      <c r="R26" s="64" t="s">
        <v>375</v>
      </c>
      <c r="S26" s="48">
        <f t="shared" si="4"/>
        <v>2.3841891986588926</v>
      </c>
      <c r="T26" s="86"/>
    </row>
    <row r="27" spans="1:20">
      <c r="A27" s="46" t="s">
        <v>321</v>
      </c>
      <c r="B27" s="73" t="s">
        <v>17</v>
      </c>
      <c r="C27" s="47" t="s">
        <v>64</v>
      </c>
      <c r="D27" s="47">
        <v>2019</v>
      </c>
      <c r="E27" s="47">
        <v>410</v>
      </c>
      <c r="F27" s="47">
        <v>32</v>
      </c>
      <c r="G27" s="52">
        <v>0.32</v>
      </c>
      <c r="H27" s="53">
        <v>100</v>
      </c>
      <c r="I27" s="54" t="s">
        <v>322</v>
      </c>
      <c r="J27" s="70">
        <v>25</v>
      </c>
      <c r="K27" s="70">
        <v>101</v>
      </c>
      <c r="L27" s="55">
        <v>0.3</v>
      </c>
      <c r="M27" s="50">
        <f t="shared" si="0"/>
        <v>0.29868913106957323</v>
      </c>
      <c r="N27" s="56">
        <f t="shared" si="1"/>
        <v>8.9606739320871973E-2</v>
      </c>
      <c r="O27" s="61">
        <f t="shared" si="2"/>
        <v>8.9606739320871966</v>
      </c>
      <c r="P27" s="62">
        <f t="shared" si="3"/>
        <v>2.8674156582679031</v>
      </c>
      <c r="Q27" s="63"/>
      <c r="R27" s="64" t="s">
        <v>375</v>
      </c>
      <c r="S27" s="48">
        <f t="shared" si="4"/>
        <v>2.2939325266143227</v>
      </c>
      <c r="T27" s="86"/>
    </row>
    <row r="28" spans="1:20">
      <c r="A28" s="51" t="s">
        <v>74</v>
      </c>
      <c r="B28" s="73" t="s">
        <v>17</v>
      </c>
      <c r="C28" s="47" t="s">
        <v>54</v>
      </c>
      <c r="D28" s="47">
        <v>2018</v>
      </c>
      <c r="E28" s="47">
        <v>332</v>
      </c>
      <c r="F28" s="47">
        <v>36</v>
      </c>
      <c r="G28" s="52">
        <v>0.36</v>
      </c>
      <c r="H28" s="53">
        <v>100</v>
      </c>
      <c r="I28" s="54" t="s">
        <v>255</v>
      </c>
      <c r="J28" s="70">
        <v>40</v>
      </c>
      <c r="K28" s="70">
        <v>157</v>
      </c>
      <c r="L28" s="55">
        <v>0.5</v>
      </c>
      <c r="M28" s="50">
        <f t="shared" si="0"/>
        <v>0.28895535249441801</v>
      </c>
      <c r="N28" s="56">
        <f t="shared" si="1"/>
        <v>0.144477676247209</v>
      </c>
      <c r="O28" s="61">
        <f t="shared" si="2"/>
        <v>14.4477676247209</v>
      </c>
      <c r="P28" s="62">
        <f t="shared" si="3"/>
        <v>5.2011963448995235</v>
      </c>
      <c r="Q28" s="63"/>
      <c r="R28" s="64" t="s">
        <v>376</v>
      </c>
      <c r="S28" s="48">
        <f>SUM(P28)*0.4</f>
        <v>2.0804785379598094</v>
      </c>
      <c r="T28" s="86"/>
    </row>
    <row r="29" spans="1:20">
      <c r="A29" s="46" t="s">
        <v>241</v>
      </c>
      <c r="B29" s="73" t="s">
        <v>17</v>
      </c>
      <c r="C29" s="47" t="s">
        <v>64</v>
      </c>
      <c r="D29" s="47">
        <v>2019</v>
      </c>
      <c r="E29" s="47">
        <v>410</v>
      </c>
      <c r="F29" s="47">
        <v>32</v>
      </c>
      <c r="G29" s="52">
        <v>0.32</v>
      </c>
      <c r="H29" s="53">
        <v>100</v>
      </c>
      <c r="I29" s="54" t="s">
        <v>323</v>
      </c>
      <c r="J29" s="70">
        <v>7</v>
      </c>
      <c r="K29" s="70">
        <v>27</v>
      </c>
      <c r="L29" s="55">
        <v>0.3</v>
      </c>
      <c r="M29" s="50">
        <f t="shared" si="0"/>
        <v>0.28312608797850569</v>
      </c>
      <c r="N29" s="56">
        <f t="shared" si="1"/>
        <v>8.4937826393551699E-2</v>
      </c>
      <c r="O29" s="61">
        <f t="shared" si="2"/>
        <v>8.4937826393551692</v>
      </c>
      <c r="P29" s="62">
        <f t="shared" si="3"/>
        <v>2.7180104445936544</v>
      </c>
      <c r="Q29" s="63"/>
      <c r="R29" s="64" t="s">
        <v>377</v>
      </c>
      <c r="S29" s="48">
        <f>SUM(P29)*0.72</f>
        <v>1.956967520107431</v>
      </c>
      <c r="T29" s="86"/>
    </row>
    <row r="30" spans="1:20">
      <c r="A30" s="46" t="s">
        <v>239</v>
      </c>
      <c r="B30" s="73" t="s">
        <v>17</v>
      </c>
      <c r="C30" s="47" t="s">
        <v>64</v>
      </c>
      <c r="D30" s="47">
        <v>2019</v>
      </c>
      <c r="E30" s="47">
        <v>410</v>
      </c>
      <c r="F30" s="47">
        <v>32</v>
      </c>
      <c r="G30" s="52">
        <v>0.32</v>
      </c>
      <c r="H30" s="53">
        <v>100</v>
      </c>
      <c r="I30" s="54" t="s">
        <v>324</v>
      </c>
      <c r="J30" s="70">
        <v>31</v>
      </c>
      <c r="K30" s="70">
        <v>106</v>
      </c>
      <c r="L30" s="55">
        <v>0.3</v>
      </c>
      <c r="M30" s="50">
        <f t="shared" si="0"/>
        <v>0.24400867135934656</v>
      </c>
      <c r="N30" s="56">
        <f t="shared" si="1"/>
        <v>7.3202601407803963E-2</v>
      </c>
      <c r="O30" s="61">
        <f t="shared" si="2"/>
        <v>7.3202601407803964</v>
      </c>
      <c r="P30" s="62">
        <f t="shared" si="3"/>
        <v>2.3424832450497268</v>
      </c>
      <c r="Q30" s="63"/>
      <c r="R30" s="64" t="s">
        <v>375</v>
      </c>
      <c r="S30" s="48">
        <f>SUM(P30)*0.8</f>
        <v>1.8739865960397815</v>
      </c>
      <c r="T30" s="86"/>
    </row>
    <row r="31" spans="1:20">
      <c r="A31" s="46" t="s">
        <v>211</v>
      </c>
      <c r="B31" s="73" t="s">
        <v>17</v>
      </c>
      <c r="C31" s="47" t="s">
        <v>64</v>
      </c>
      <c r="D31" s="47">
        <v>2018</v>
      </c>
      <c r="E31" s="47">
        <v>393</v>
      </c>
      <c r="F31" s="47">
        <v>32</v>
      </c>
      <c r="G31" s="52">
        <v>0.32</v>
      </c>
      <c r="H31" s="53">
        <v>100</v>
      </c>
      <c r="I31" s="54" t="s">
        <v>257</v>
      </c>
      <c r="J31" s="70">
        <v>16</v>
      </c>
      <c r="K31" s="70">
        <v>96</v>
      </c>
      <c r="L31" s="55">
        <v>0.3</v>
      </c>
      <c r="M31" s="50">
        <f t="shared" si="0"/>
        <v>0.43813645720409755</v>
      </c>
      <c r="N31" s="56">
        <f t="shared" si="1"/>
        <v>0.13144093716122926</v>
      </c>
      <c r="O31" s="61">
        <f t="shared" si="2"/>
        <v>13.144093716122926</v>
      </c>
      <c r="P31" s="62">
        <f t="shared" si="3"/>
        <v>4.2061099891593363</v>
      </c>
      <c r="Q31" s="63"/>
      <c r="R31" s="64" t="s">
        <v>376</v>
      </c>
      <c r="S31" s="48">
        <f t="shared" ref="S31:S43" si="5">SUM(P31)*0.4</f>
        <v>1.6824439956637347</v>
      </c>
      <c r="T31" s="86"/>
    </row>
    <row r="32" spans="1:20">
      <c r="A32" s="51" t="s">
        <v>66</v>
      </c>
      <c r="B32" s="73" t="s">
        <v>17</v>
      </c>
      <c r="C32" s="47" t="s">
        <v>16</v>
      </c>
      <c r="D32" s="47">
        <v>2018</v>
      </c>
      <c r="E32" s="47">
        <v>249</v>
      </c>
      <c r="F32" s="47">
        <v>33</v>
      </c>
      <c r="G32" s="69">
        <v>0.33</v>
      </c>
      <c r="H32" s="53">
        <v>100</v>
      </c>
      <c r="I32" s="54" t="s">
        <v>259</v>
      </c>
      <c r="J32" s="70">
        <v>41</v>
      </c>
      <c r="K32" s="70">
        <v>102</v>
      </c>
      <c r="L32" s="55">
        <v>0.65</v>
      </c>
      <c r="M32" s="50">
        <f t="shared" si="0"/>
        <v>0.15333274463921964</v>
      </c>
      <c r="N32" s="56">
        <f t="shared" si="1"/>
        <v>9.9666284015492768E-2</v>
      </c>
      <c r="O32" s="61">
        <f t="shared" si="2"/>
        <v>9.9666284015492774</v>
      </c>
      <c r="P32" s="62">
        <f t="shared" si="3"/>
        <v>3.2889873725112615</v>
      </c>
      <c r="Q32" s="63"/>
      <c r="R32" s="64" t="s">
        <v>376</v>
      </c>
      <c r="S32" s="48">
        <f t="shared" si="5"/>
        <v>1.3155949490045047</v>
      </c>
      <c r="T32" s="86"/>
    </row>
    <row r="33" spans="1:20">
      <c r="A33" s="46" t="s">
        <v>79</v>
      </c>
      <c r="B33" s="73" t="s">
        <v>17</v>
      </c>
      <c r="C33" s="47" t="s">
        <v>16</v>
      </c>
      <c r="D33" s="47">
        <v>2018</v>
      </c>
      <c r="E33" s="47">
        <v>249</v>
      </c>
      <c r="F33" s="47">
        <v>33</v>
      </c>
      <c r="G33" s="69">
        <v>0.33</v>
      </c>
      <c r="H33" s="53">
        <v>100</v>
      </c>
      <c r="I33" s="54" t="s">
        <v>260</v>
      </c>
      <c r="J33" s="70">
        <v>41</v>
      </c>
      <c r="K33" s="70">
        <v>100</v>
      </c>
      <c r="L33" s="55">
        <v>0.65</v>
      </c>
      <c r="M33" s="50">
        <f t="shared" si="0"/>
        <v>0.1484068809639387</v>
      </c>
      <c r="N33" s="56">
        <f t="shared" si="1"/>
        <v>9.646447262656016E-2</v>
      </c>
      <c r="O33" s="61">
        <f t="shared" si="2"/>
        <v>9.6464472626560163</v>
      </c>
      <c r="P33" s="62">
        <f t="shared" si="3"/>
        <v>3.1833275966764853</v>
      </c>
      <c r="Q33" s="63"/>
      <c r="R33" s="64" t="s">
        <v>376</v>
      </c>
      <c r="S33" s="48">
        <f t="shared" si="5"/>
        <v>1.2733310386705943</v>
      </c>
      <c r="T33" s="86"/>
    </row>
    <row r="34" spans="1:20">
      <c r="A34" s="46" t="s">
        <v>288</v>
      </c>
      <c r="B34" s="73" t="s">
        <v>17</v>
      </c>
      <c r="C34" s="47" t="s">
        <v>8</v>
      </c>
      <c r="D34" s="47">
        <v>2018</v>
      </c>
      <c r="E34" s="47">
        <v>345</v>
      </c>
      <c r="F34" s="47">
        <v>49</v>
      </c>
      <c r="G34" s="69">
        <v>0.49</v>
      </c>
      <c r="H34" s="53">
        <v>100</v>
      </c>
      <c r="I34" s="54" t="s">
        <v>261</v>
      </c>
      <c r="J34" s="70">
        <v>43</v>
      </c>
      <c r="K34" s="70">
        <v>71</v>
      </c>
      <c r="L34" s="55">
        <v>0.9</v>
      </c>
      <c r="M34" s="50">
        <f t="shared" si="0"/>
        <v>7.0691727844711019E-2</v>
      </c>
      <c r="N34" s="56">
        <f t="shared" si="1"/>
        <v>6.3622555060239921E-2</v>
      </c>
      <c r="O34" s="61">
        <f t="shared" si="2"/>
        <v>6.3622555060239918</v>
      </c>
      <c r="P34" s="62">
        <f t="shared" si="3"/>
        <v>3.1175051979517558</v>
      </c>
      <c r="Q34" s="63"/>
      <c r="R34" s="64" t="s">
        <v>376</v>
      </c>
      <c r="S34" s="48">
        <f t="shared" si="5"/>
        <v>1.2470020791807024</v>
      </c>
      <c r="T34" s="86"/>
    </row>
    <row r="35" spans="1:20">
      <c r="A35" s="51" t="s">
        <v>62</v>
      </c>
      <c r="B35" s="73" t="s">
        <v>17</v>
      </c>
      <c r="C35" s="47" t="s">
        <v>8</v>
      </c>
      <c r="D35" s="47">
        <v>2018</v>
      </c>
      <c r="E35" s="47">
        <v>345</v>
      </c>
      <c r="F35" s="47">
        <v>49</v>
      </c>
      <c r="G35" s="69">
        <v>0.49</v>
      </c>
      <c r="H35" s="53">
        <v>100</v>
      </c>
      <c r="I35" s="54" t="s">
        <v>262</v>
      </c>
      <c r="J35" s="70">
        <v>47</v>
      </c>
      <c r="K35" s="70">
        <v>76</v>
      </c>
      <c r="L35" s="55">
        <v>0.9</v>
      </c>
      <c r="M35" s="50">
        <f t="shared" si="0"/>
        <v>6.7563699777754949E-2</v>
      </c>
      <c r="N35" s="56">
        <f t="shared" si="1"/>
        <v>6.0807329799979458E-2</v>
      </c>
      <c r="O35" s="61">
        <f t="shared" si="2"/>
        <v>6.0807329799979462</v>
      </c>
      <c r="P35" s="62">
        <f t="shared" si="3"/>
        <v>2.9795591601989937</v>
      </c>
      <c r="Q35" s="63"/>
      <c r="R35" s="64" t="s">
        <v>376</v>
      </c>
      <c r="S35" s="48">
        <f t="shared" si="5"/>
        <v>1.1918236640795976</v>
      </c>
      <c r="T35" s="86"/>
    </row>
    <row r="36" spans="1:20">
      <c r="A36" s="46" t="s">
        <v>59</v>
      </c>
      <c r="B36" s="73" t="s">
        <v>17</v>
      </c>
      <c r="C36" s="47" t="s">
        <v>8</v>
      </c>
      <c r="D36" s="47">
        <v>2018</v>
      </c>
      <c r="E36" s="47">
        <v>345</v>
      </c>
      <c r="F36" s="47">
        <v>49</v>
      </c>
      <c r="G36" s="69">
        <v>0.49</v>
      </c>
      <c r="H36" s="53">
        <v>100</v>
      </c>
      <c r="I36" s="54" t="s">
        <v>263</v>
      </c>
      <c r="J36" s="70">
        <v>47</v>
      </c>
      <c r="K36" s="70">
        <v>74</v>
      </c>
      <c r="L36" s="55">
        <v>0.9</v>
      </c>
      <c r="M36" s="50">
        <f t="shared" si="0"/>
        <v>6.3717195132260124E-2</v>
      </c>
      <c r="N36" s="56">
        <f t="shared" si="1"/>
        <v>5.7345475619034116E-2</v>
      </c>
      <c r="O36" s="61">
        <f t="shared" si="2"/>
        <v>5.7345475619034119</v>
      </c>
      <c r="P36" s="62">
        <f t="shared" si="3"/>
        <v>2.8099283053326718</v>
      </c>
      <c r="Q36" s="63"/>
      <c r="R36" s="64" t="s">
        <v>376</v>
      </c>
      <c r="S36" s="48">
        <f t="shared" si="5"/>
        <v>1.1239713221330687</v>
      </c>
      <c r="T36" s="86"/>
    </row>
    <row r="37" spans="1:20">
      <c r="A37" s="51" t="s">
        <v>82</v>
      </c>
      <c r="B37" s="73" t="s">
        <v>17</v>
      </c>
      <c r="C37" s="47" t="s">
        <v>54</v>
      </c>
      <c r="D37" s="47">
        <v>2018</v>
      </c>
      <c r="E37" s="47">
        <v>332</v>
      </c>
      <c r="F37" s="47">
        <v>36</v>
      </c>
      <c r="G37" s="52">
        <v>0.36</v>
      </c>
      <c r="H37" s="53">
        <v>100</v>
      </c>
      <c r="I37" s="54" t="s">
        <v>264</v>
      </c>
      <c r="J37" s="70">
        <v>67</v>
      </c>
      <c r="K37" s="70">
        <v>161</v>
      </c>
      <c r="L37" s="55">
        <v>0.5</v>
      </c>
      <c r="M37" s="50">
        <f t="shared" si="0"/>
        <v>0.14476453153520696</v>
      </c>
      <c r="N37" s="56">
        <f t="shared" si="1"/>
        <v>7.2382265767603482E-2</v>
      </c>
      <c r="O37" s="61">
        <f t="shared" si="2"/>
        <v>7.238226576760348</v>
      </c>
      <c r="P37" s="62">
        <f t="shared" si="3"/>
        <v>2.6057615676337251</v>
      </c>
      <c r="Q37" s="63"/>
      <c r="R37" s="64" t="s">
        <v>376</v>
      </c>
      <c r="S37" s="48">
        <f t="shared" si="5"/>
        <v>1.0423046270534901</v>
      </c>
      <c r="T37" s="86"/>
    </row>
    <row r="38" spans="1:20">
      <c r="A38" s="51" t="s">
        <v>71</v>
      </c>
      <c r="B38" s="73" t="s">
        <v>17</v>
      </c>
      <c r="C38" s="47" t="s">
        <v>16</v>
      </c>
      <c r="D38" s="47">
        <v>2018</v>
      </c>
      <c r="E38" s="47">
        <v>249</v>
      </c>
      <c r="F38" s="47">
        <v>33</v>
      </c>
      <c r="G38" s="69">
        <v>0.33</v>
      </c>
      <c r="H38" s="53">
        <v>100</v>
      </c>
      <c r="I38" s="54" t="s">
        <v>266</v>
      </c>
      <c r="J38" s="70">
        <v>46</v>
      </c>
      <c r="K38" s="70">
        <v>86</v>
      </c>
      <c r="L38" s="55">
        <v>0.65</v>
      </c>
      <c r="M38" s="50">
        <f t="shared" si="0"/>
        <v>9.14213755996654E-2</v>
      </c>
      <c r="N38" s="56">
        <f t="shared" si="1"/>
        <v>5.942389413978251E-2</v>
      </c>
      <c r="O38" s="61">
        <f t="shared" si="2"/>
        <v>5.9423894139782512</v>
      </c>
      <c r="P38" s="62">
        <f t="shared" si="3"/>
        <v>1.960988506612823</v>
      </c>
      <c r="Q38" s="63"/>
      <c r="R38" s="64" t="s">
        <v>376</v>
      </c>
      <c r="S38" s="48">
        <f t="shared" si="5"/>
        <v>0.78439540264512919</v>
      </c>
      <c r="T38" s="86"/>
    </row>
    <row r="39" spans="1:20">
      <c r="A39" s="46" t="s">
        <v>67</v>
      </c>
      <c r="B39" s="73" t="s">
        <v>17</v>
      </c>
      <c r="C39" s="47" t="s">
        <v>16</v>
      </c>
      <c r="D39" s="47">
        <v>2018</v>
      </c>
      <c r="E39" s="47">
        <v>249</v>
      </c>
      <c r="F39" s="47">
        <v>33</v>
      </c>
      <c r="G39" s="69">
        <v>0.33</v>
      </c>
      <c r="H39" s="53">
        <v>100</v>
      </c>
      <c r="I39" s="54" t="s">
        <v>267</v>
      </c>
      <c r="J39" s="70">
        <v>45</v>
      </c>
      <c r="K39" s="70">
        <v>84</v>
      </c>
      <c r="L39" s="55">
        <v>0.65</v>
      </c>
      <c r="M39" s="50">
        <f t="shared" si="0"/>
        <v>9.1139550878070699E-2</v>
      </c>
      <c r="N39" s="56">
        <f t="shared" si="1"/>
        <v>5.9240708070745954E-2</v>
      </c>
      <c r="O39" s="61">
        <f t="shared" si="2"/>
        <v>5.9240708070745951</v>
      </c>
      <c r="P39" s="62">
        <f t="shared" si="3"/>
        <v>1.9549433663346165</v>
      </c>
      <c r="Q39" s="63"/>
      <c r="R39" s="64" t="s">
        <v>376</v>
      </c>
      <c r="S39" s="48">
        <f t="shared" si="5"/>
        <v>0.78197734653384665</v>
      </c>
      <c r="T39" s="86"/>
    </row>
    <row r="40" spans="1:20">
      <c r="A40" s="46" t="s">
        <v>290</v>
      </c>
      <c r="B40" s="73" t="s">
        <v>17</v>
      </c>
      <c r="C40" s="47" t="s">
        <v>16</v>
      </c>
      <c r="D40" s="47">
        <v>2018</v>
      </c>
      <c r="E40" s="47">
        <v>249</v>
      </c>
      <c r="F40" s="47">
        <v>33</v>
      </c>
      <c r="G40" s="69">
        <v>0.33</v>
      </c>
      <c r="H40" s="53">
        <v>100</v>
      </c>
      <c r="I40" s="54" t="s">
        <v>268</v>
      </c>
      <c r="J40" s="70">
        <v>51</v>
      </c>
      <c r="K40" s="70">
        <v>84</v>
      </c>
      <c r="L40" s="55">
        <v>0.65</v>
      </c>
      <c r="M40" s="50">
        <f t="shared" si="0"/>
        <v>7.0313847180380792E-2</v>
      </c>
      <c r="N40" s="56">
        <f t="shared" si="1"/>
        <v>4.5704000667247516E-2</v>
      </c>
      <c r="O40" s="61">
        <f t="shared" si="2"/>
        <v>4.5704000667247513</v>
      </c>
      <c r="P40" s="62">
        <f t="shared" si="3"/>
        <v>1.5082320220191681</v>
      </c>
      <c r="Q40" s="63"/>
      <c r="R40" s="64" t="s">
        <v>376</v>
      </c>
      <c r="S40" s="48">
        <f t="shared" si="5"/>
        <v>0.60329280880766722</v>
      </c>
      <c r="T40" s="86"/>
    </row>
    <row r="41" spans="1:20">
      <c r="A41" s="46" t="s">
        <v>245</v>
      </c>
      <c r="B41" s="73" t="s">
        <v>17</v>
      </c>
      <c r="C41" s="47" t="s">
        <v>54</v>
      </c>
      <c r="D41" s="47">
        <v>2018</v>
      </c>
      <c r="E41" s="47">
        <v>332</v>
      </c>
      <c r="F41" s="47">
        <v>36</v>
      </c>
      <c r="G41" s="52">
        <v>0.36</v>
      </c>
      <c r="H41" s="53">
        <v>100</v>
      </c>
      <c r="I41" s="54" t="s">
        <v>269</v>
      </c>
      <c r="J41" s="70">
        <v>95</v>
      </c>
      <c r="K41" s="70">
        <v>161</v>
      </c>
      <c r="L41" s="55">
        <v>0.5</v>
      </c>
      <c r="M41" s="50">
        <f t="shared" si="0"/>
        <v>7.4733877678052438E-2</v>
      </c>
      <c r="N41" s="56">
        <f t="shared" si="1"/>
        <v>3.7366938839026219E-2</v>
      </c>
      <c r="O41" s="61">
        <f t="shared" si="2"/>
        <v>3.736693883902622</v>
      </c>
      <c r="P41" s="62">
        <f t="shared" si="3"/>
        <v>1.3452097982049438</v>
      </c>
      <c r="Q41" s="63"/>
      <c r="R41" s="64" t="s">
        <v>376</v>
      </c>
      <c r="S41" s="48">
        <f t="shared" si="5"/>
        <v>0.53808391928197752</v>
      </c>
      <c r="T41" s="86"/>
    </row>
    <row r="42" spans="1:20">
      <c r="A42" s="46" t="s">
        <v>86</v>
      </c>
      <c r="B42" s="73" t="s">
        <v>17</v>
      </c>
      <c r="C42" s="47" t="s">
        <v>16</v>
      </c>
      <c r="D42" s="47">
        <v>2018</v>
      </c>
      <c r="E42" s="47">
        <v>249</v>
      </c>
      <c r="F42" s="47">
        <v>33</v>
      </c>
      <c r="G42" s="69">
        <v>0.33</v>
      </c>
      <c r="H42" s="53">
        <v>100</v>
      </c>
      <c r="I42" s="54" t="s">
        <v>270</v>
      </c>
      <c r="J42" s="70">
        <v>64</v>
      </c>
      <c r="K42" s="70">
        <v>100</v>
      </c>
      <c r="L42" s="55">
        <v>0.65</v>
      </c>
      <c r="M42" s="50">
        <f t="shared" si="0"/>
        <v>6.2646423640261642E-2</v>
      </c>
      <c r="N42" s="56">
        <f t="shared" si="1"/>
        <v>4.0720175366170071E-2</v>
      </c>
      <c r="O42" s="61">
        <f t="shared" si="2"/>
        <v>4.0720175366170075</v>
      </c>
      <c r="P42" s="62">
        <f t="shared" si="3"/>
        <v>1.3437657870836126</v>
      </c>
      <c r="Q42" s="63"/>
      <c r="R42" s="64" t="s">
        <v>376</v>
      </c>
      <c r="S42" s="48">
        <f t="shared" si="5"/>
        <v>0.53750631483344502</v>
      </c>
      <c r="T42" s="86"/>
    </row>
    <row r="43" spans="1:20">
      <c r="A43" s="46" t="s">
        <v>186</v>
      </c>
      <c r="B43" s="73" t="s">
        <v>17</v>
      </c>
      <c r="C43" s="47" t="s">
        <v>16</v>
      </c>
      <c r="D43" s="47">
        <v>2018</v>
      </c>
      <c r="E43" s="47">
        <v>249</v>
      </c>
      <c r="F43" s="47">
        <v>33</v>
      </c>
      <c r="G43" s="69">
        <v>0.33</v>
      </c>
      <c r="H43" s="53">
        <v>100</v>
      </c>
      <c r="I43" s="54" t="s">
        <v>271</v>
      </c>
      <c r="J43" s="70">
        <v>54</v>
      </c>
      <c r="K43" s="70">
        <v>84</v>
      </c>
      <c r="L43" s="55">
        <v>0.65</v>
      </c>
      <c r="M43" s="50">
        <f t="shared" si="0"/>
        <v>6.2027426179130346E-2</v>
      </c>
      <c r="N43" s="56">
        <f t="shared" si="1"/>
        <v>4.0317827016434729E-2</v>
      </c>
      <c r="O43" s="61">
        <f t="shared" si="2"/>
        <v>4.0317827016434729</v>
      </c>
      <c r="P43" s="62">
        <f t="shared" si="3"/>
        <v>1.3304882915423462</v>
      </c>
      <c r="Q43" s="63"/>
      <c r="R43" s="64" t="s">
        <v>376</v>
      </c>
      <c r="S43" s="48">
        <f t="shared" si="5"/>
        <v>0.53219531661693853</v>
      </c>
      <c r="T43" s="86"/>
    </row>
    <row r="44" spans="1:20">
      <c r="A44" s="46" t="s">
        <v>292</v>
      </c>
      <c r="B44" s="73" t="s">
        <v>17</v>
      </c>
      <c r="C44" s="47" t="s">
        <v>64</v>
      </c>
      <c r="D44" s="47">
        <v>2018</v>
      </c>
      <c r="E44" s="47">
        <v>393</v>
      </c>
      <c r="F44" s="47">
        <v>32</v>
      </c>
      <c r="G44" s="52">
        <v>0.32</v>
      </c>
      <c r="H44" s="53">
        <v>100</v>
      </c>
      <c r="I44" s="54" t="s">
        <v>273</v>
      </c>
      <c r="J44" s="70">
        <v>9</v>
      </c>
      <c r="K44" s="70">
        <v>22</v>
      </c>
      <c r="L44" s="55">
        <v>0.3</v>
      </c>
      <c r="M44" s="50">
        <f t="shared" si="0"/>
        <v>0.14895447337462894</v>
      </c>
      <c r="N44" s="56">
        <f t="shared" si="1"/>
        <v>4.4686342012388684E-2</v>
      </c>
      <c r="O44" s="61">
        <f t="shared" si="2"/>
        <v>4.468634201238868</v>
      </c>
      <c r="P44" s="62">
        <f t="shared" si="3"/>
        <v>1.4299629443964379</v>
      </c>
      <c r="Q44" s="63"/>
      <c r="R44" s="64" t="s">
        <v>378</v>
      </c>
      <c r="S44" s="48">
        <f>SUM(P44)*0.36</f>
        <v>0.51478665998271766</v>
      </c>
      <c r="T44" s="86"/>
    </row>
    <row r="45" spans="1:20">
      <c r="A45" s="46" t="s">
        <v>325</v>
      </c>
      <c r="B45" s="73" t="s">
        <v>17</v>
      </c>
      <c r="C45" s="47" t="s">
        <v>64</v>
      </c>
      <c r="D45" s="47">
        <v>2019</v>
      </c>
      <c r="E45" s="47">
        <v>410</v>
      </c>
      <c r="F45" s="47">
        <v>32</v>
      </c>
      <c r="G45" s="52">
        <v>0.32</v>
      </c>
      <c r="H45" s="53">
        <v>100</v>
      </c>
      <c r="I45" s="54" t="s">
        <v>326</v>
      </c>
      <c r="J45" s="70">
        <v>63</v>
      </c>
      <c r="K45" s="70">
        <v>98</v>
      </c>
      <c r="L45" s="55">
        <v>0.3</v>
      </c>
      <c r="M45" s="50">
        <f t="shared" si="0"/>
        <v>6.2027426179130346E-2</v>
      </c>
      <c r="N45" s="56">
        <f t="shared" si="1"/>
        <v>1.8608227853739102E-2</v>
      </c>
      <c r="O45" s="61">
        <f t="shared" si="2"/>
        <v>1.8608227853739101</v>
      </c>
      <c r="P45" s="62">
        <f t="shared" si="3"/>
        <v>0.59546329131965126</v>
      </c>
      <c r="Q45" s="63"/>
      <c r="R45" s="64" t="s">
        <v>375</v>
      </c>
      <c r="S45" s="48">
        <f>SUM(P45)*0.8</f>
        <v>0.47637063305572103</v>
      </c>
      <c r="T45" s="86"/>
    </row>
    <row r="46" spans="1:20">
      <c r="A46" s="46" t="s">
        <v>327</v>
      </c>
      <c r="B46" s="73" t="s">
        <v>17</v>
      </c>
      <c r="C46" s="47" t="s">
        <v>64</v>
      </c>
      <c r="D46" s="47">
        <v>2019</v>
      </c>
      <c r="E46" s="47">
        <v>410</v>
      </c>
      <c r="F46" s="47">
        <v>32</v>
      </c>
      <c r="G46" s="52">
        <v>0.32</v>
      </c>
      <c r="H46" s="53">
        <v>100</v>
      </c>
      <c r="I46" s="54" t="s">
        <v>328</v>
      </c>
      <c r="J46" s="70">
        <v>16</v>
      </c>
      <c r="K46" s="70">
        <v>25</v>
      </c>
      <c r="L46" s="55">
        <v>0.3</v>
      </c>
      <c r="M46" s="50">
        <f t="shared" si="0"/>
        <v>6.2646423640261642E-2</v>
      </c>
      <c r="N46" s="56">
        <f t="shared" si="1"/>
        <v>1.8793927092078493E-2</v>
      </c>
      <c r="O46" s="61">
        <f t="shared" si="2"/>
        <v>1.8793927092078493</v>
      </c>
      <c r="P46" s="62">
        <f t="shared" si="3"/>
        <v>0.60140566694651176</v>
      </c>
      <c r="Q46" s="63"/>
      <c r="R46" s="64" t="s">
        <v>377</v>
      </c>
      <c r="S46" s="48">
        <f>SUM(P46)*0.72</f>
        <v>0.43301208020148846</v>
      </c>
      <c r="T46" s="86"/>
    </row>
    <row r="47" spans="1:20">
      <c r="A47" s="46" t="s">
        <v>329</v>
      </c>
      <c r="B47" s="73" t="s">
        <v>17</v>
      </c>
      <c r="C47" s="47" t="s">
        <v>64</v>
      </c>
      <c r="D47" s="47">
        <v>2019</v>
      </c>
      <c r="E47" s="47">
        <v>410</v>
      </c>
      <c r="F47" s="47">
        <v>32</v>
      </c>
      <c r="G47" s="52">
        <v>0.32</v>
      </c>
      <c r="H47" s="53">
        <v>100</v>
      </c>
      <c r="I47" s="54" t="s">
        <v>330</v>
      </c>
      <c r="J47" s="70">
        <v>68</v>
      </c>
      <c r="K47" s="70">
        <v>92</v>
      </c>
      <c r="L47" s="55">
        <v>0.3</v>
      </c>
      <c r="M47" s="50">
        <f t="shared" si="0"/>
        <v>4.4824621321527702E-2</v>
      </c>
      <c r="N47" s="56">
        <f t="shared" si="1"/>
        <v>1.3447386396458311E-2</v>
      </c>
      <c r="O47" s="61">
        <f t="shared" si="2"/>
        <v>1.3447386396458312</v>
      </c>
      <c r="P47" s="62">
        <f t="shared" si="3"/>
        <v>0.43031636468666601</v>
      </c>
      <c r="Q47" s="63"/>
      <c r="R47" s="64" t="s">
        <v>375</v>
      </c>
      <c r="S47" s="48">
        <f>SUM(P47)*0.8</f>
        <v>0.34425309174933283</v>
      </c>
      <c r="T47" s="86"/>
    </row>
    <row r="48" spans="1:20">
      <c r="A48" s="46" t="s">
        <v>295</v>
      </c>
      <c r="B48" s="73" t="s">
        <v>17</v>
      </c>
      <c r="C48" s="47" t="s">
        <v>64</v>
      </c>
      <c r="D48" s="47">
        <v>2018</v>
      </c>
      <c r="E48" s="47">
        <v>393</v>
      </c>
      <c r="F48" s="47">
        <v>32</v>
      </c>
      <c r="G48" s="52">
        <v>0.32</v>
      </c>
      <c r="H48" s="53">
        <v>100</v>
      </c>
      <c r="I48" s="54" t="s">
        <v>276</v>
      </c>
      <c r="J48" s="70">
        <v>63</v>
      </c>
      <c r="K48" s="70">
        <v>96</v>
      </c>
      <c r="L48" s="55">
        <v>0.3</v>
      </c>
      <c r="M48" s="50">
        <f t="shared" si="0"/>
        <v>5.922006533754709E-2</v>
      </c>
      <c r="N48" s="56">
        <f t="shared" si="1"/>
        <v>1.7766019601264126E-2</v>
      </c>
      <c r="O48" s="61">
        <f t="shared" si="2"/>
        <v>1.7766019601264127</v>
      </c>
      <c r="P48" s="62">
        <f t="shared" si="3"/>
        <v>0.56851262724045204</v>
      </c>
      <c r="Q48" s="63"/>
      <c r="R48" s="64" t="s">
        <v>376</v>
      </c>
      <c r="S48" s="48">
        <f>SUM(P48)*0.4</f>
        <v>0.22740505089618082</v>
      </c>
      <c r="T48" s="86"/>
    </row>
    <row r="49" spans="1:24" ht="15.75">
      <c r="C49" s="88"/>
      <c r="D49" s="88"/>
      <c r="E49" s="88"/>
      <c r="F49" s="88"/>
      <c r="H49" s="89"/>
      <c r="I49" s="90"/>
      <c r="J49" s="18"/>
      <c r="K49" s="18"/>
      <c r="L49" s="91"/>
      <c r="M49" s="8"/>
      <c r="N49" s="92"/>
      <c r="O49" s="2"/>
      <c r="P49" s="93"/>
      <c r="Q49" s="94"/>
      <c r="S49" s="75">
        <f>SUM(S15:S48)</f>
        <v>66.915549727050518</v>
      </c>
      <c r="X49" s="6"/>
    </row>
    <row r="50" spans="1:24" ht="15.75">
      <c r="A50" s="3"/>
      <c r="C50" s="88"/>
      <c r="D50" s="88"/>
      <c r="E50" s="88"/>
      <c r="F50" s="88"/>
      <c r="H50" s="89"/>
      <c r="I50" s="90"/>
      <c r="J50" s="18"/>
      <c r="K50" s="18"/>
      <c r="L50" s="91"/>
      <c r="M50" s="8"/>
      <c r="N50" s="92"/>
      <c r="O50" s="2"/>
      <c r="P50" s="93"/>
      <c r="Q50" s="94"/>
      <c r="R50" s="68" t="s">
        <v>121</v>
      </c>
      <c r="S50" s="75">
        <f>SUM(S49)</f>
        <v>66.915549727050518</v>
      </c>
    </row>
    <row r="51" spans="1:24" ht="15.75">
      <c r="A51" s="3"/>
      <c r="C51" s="88"/>
      <c r="D51" s="88"/>
      <c r="E51" s="88"/>
      <c r="F51" s="88"/>
      <c r="H51" s="89"/>
      <c r="I51" s="90"/>
      <c r="J51" s="18"/>
      <c r="K51" s="18"/>
      <c r="L51" s="91"/>
      <c r="M51" s="8"/>
      <c r="N51" s="92"/>
      <c r="O51" s="2"/>
      <c r="P51" s="93"/>
      <c r="Q51" s="94"/>
      <c r="R51" s="68"/>
      <c r="S51" s="75"/>
    </row>
    <row r="52" spans="1:24" ht="15.75">
      <c r="A52" s="3"/>
      <c r="C52" s="88"/>
      <c r="D52" s="88"/>
      <c r="E52" s="88"/>
      <c r="F52" s="88"/>
      <c r="H52" s="89"/>
      <c r="I52" s="90"/>
      <c r="J52" s="18"/>
      <c r="K52" s="18"/>
      <c r="L52" s="91"/>
      <c r="M52" s="8"/>
      <c r="N52" s="92"/>
      <c r="O52" s="2"/>
      <c r="P52" s="93"/>
      <c r="Q52" s="94"/>
      <c r="R52" s="68"/>
      <c r="S52" s="75"/>
    </row>
    <row r="53" spans="1:24" ht="15.75">
      <c r="A53" s="46" t="s">
        <v>49</v>
      </c>
      <c r="B53" s="72" t="s">
        <v>15</v>
      </c>
      <c r="C53" s="47" t="s">
        <v>8</v>
      </c>
      <c r="D53" s="47">
        <v>2019</v>
      </c>
      <c r="E53" s="47">
        <v>146</v>
      </c>
      <c r="F53" s="47">
        <v>25</v>
      </c>
      <c r="G53" s="52">
        <v>0.25</v>
      </c>
      <c r="H53" s="53">
        <v>100</v>
      </c>
      <c r="I53" s="54" t="s">
        <v>306</v>
      </c>
      <c r="J53" s="49">
        <v>19</v>
      </c>
      <c r="K53" s="49">
        <v>49</v>
      </c>
      <c r="L53" s="55">
        <v>0.9</v>
      </c>
      <c r="M53" s="50">
        <f>(J53/K53+0.99)^-5.67</f>
        <v>0.16251543006603775</v>
      </c>
      <c r="N53" s="56">
        <f>SUM(L53)*M53</f>
        <v>0.14626388705943397</v>
      </c>
      <c r="O53" s="57">
        <f>SUM(N53)*(H53)</f>
        <v>14.626388705943397</v>
      </c>
      <c r="P53" s="58">
        <f>SUM(O53)*G53</f>
        <v>3.6565971764858491</v>
      </c>
      <c r="Q53" s="59"/>
      <c r="R53" s="64" t="s">
        <v>375</v>
      </c>
      <c r="S53" s="48">
        <f>SUM(P53)*0.8</f>
        <v>2.9252777411886797</v>
      </c>
      <c r="T53" s="86"/>
      <c r="X53" s="75"/>
    </row>
    <row r="54" spans="1:24">
      <c r="A54" s="51" t="s">
        <v>53</v>
      </c>
      <c r="B54" s="72" t="s">
        <v>15</v>
      </c>
      <c r="C54" s="47" t="s">
        <v>8</v>
      </c>
      <c r="D54" s="47">
        <v>2019</v>
      </c>
      <c r="E54" s="47">
        <v>146</v>
      </c>
      <c r="F54" s="47">
        <v>25</v>
      </c>
      <c r="G54" s="52">
        <v>0.25</v>
      </c>
      <c r="H54" s="53">
        <v>100</v>
      </c>
      <c r="I54" s="54" t="s">
        <v>369</v>
      </c>
      <c r="J54" s="49">
        <v>34</v>
      </c>
      <c r="K54" s="49">
        <v>84</v>
      </c>
      <c r="L54" s="55">
        <v>0.9</v>
      </c>
      <c r="M54" s="50">
        <f t="shared" ref="M54:M55" si="6">(J54/K54+0.99)^-5.67</f>
        <v>0.1515948905149696</v>
      </c>
      <c r="N54" s="56">
        <f t="shared" ref="N54:N55" si="7">SUM(L54)*M54</f>
        <v>0.13643540146347266</v>
      </c>
      <c r="O54" s="57">
        <f t="shared" ref="O54:O55" si="8">SUM(N54)*(H54)</f>
        <v>13.643540146347267</v>
      </c>
      <c r="P54" s="58">
        <f t="shared" ref="P54:P55" si="9">SUM(O54)*G54</f>
        <v>3.4108850365868166</v>
      </c>
      <c r="Q54" s="59"/>
      <c r="R54" s="64" t="s">
        <v>375</v>
      </c>
      <c r="S54" s="48">
        <f>SUM(P54)*0.8</f>
        <v>2.7287080292694537</v>
      </c>
      <c r="T54" s="95"/>
    </row>
    <row r="55" spans="1:24">
      <c r="A55" s="46" t="s">
        <v>52</v>
      </c>
      <c r="B55" s="72" t="s">
        <v>15</v>
      </c>
      <c r="C55" s="47" t="s">
        <v>8</v>
      </c>
      <c r="D55" s="47">
        <v>2019</v>
      </c>
      <c r="E55" s="47">
        <v>146</v>
      </c>
      <c r="F55" s="47">
        <v>25</v>
      </c>
      <c r="G55" s="52">
        <v>0.25</v>
      </c>
      <c r="H55" s="53">
        <v>100</v>
      </c>
      <c r="I55" s="54" t="s">
        <v>370</v>
      </c>
      <c r="J55" s="49">
        <v>54</v>
      </c>
      <c r="K55" s="49">
        <v>84</v>
      </c>
      <c r="L55" s="55">
        <v>0.9</v>
      </c>
      <c r="M55" s="50">
        <f t="shared" si="6"/>
        <v>6.2027426179130346E-2</v>
      </c>
      <c r="N55" s="56">
        <f t="shared" si="7"/>
        <v>5.5824683561217316E-2</v>
      </c>
      <c r="O55" s="57">
        <f t="shared" si="8"/>
        <v>5.5824683561217316</v>
      </c>
      <c r="P55" s="58">
        <f t="shared" si="9"/>
        <v>1.3956170890304329</v>
      </c>
      <c r="Q55" s="59"/>
      <c r="R55" s="64" t="s">
        <v>375</v>
      </c>
      <c r="S55" s="48">
        <f>SUM(P55)*0.8</f>
        <v>1.1164936712243463</v>
      </c>
      <c r="T55" s="95"/>
    </row>
    <row r="56" spans="1:24" ht="15.75">
      <c r="S56" s="75">
        <f>SUM(S53:S55)</f>
        <v>6.7704794416824798</v>
      </c>
      <c r="T56" s="3"/>
    </row>
    <row r="57" spans="1:24" ht="15.75">
      <c r="R57" s="68" t="s">
        <v>121</v>
      </c>
      <c r="S57" s="75">
        <f>SUM(S56)</f>
        <v>6.7704794416824798</v>
      </c>
      <c r="T57" s="3"/>
    </row>
    <row r="58" spans="1:24" ht="15.75">
      <c r="R58" s="68"/>
      <c r="S58" s="75"/>
      <c r="T58" s="3"/>
    </row>
    <row r="59" spans="1:24">
      <c r="B59" s="3"/>
      <c r="C59" s="88"/>
      <c r="D59" s="88"/>
      <c r="E59" s="88"/>
      <c r="F59" s="88"/>
      <c r="H59" s="89"/>
      <c r="I59" s="90"/>
      <c r="J59" s="89"/>
      <c r="K59" s="89"/>
      <c r="L59" s="91"/>
      <c r="M59" s="8"/>
      <c r="N59" s="92"/>
      <c r="O59" s="2"/>
      <c r="P59" s="93"/>
      <c r="Q59" s="94"/>
      <c r="R59" s="98"/>
      <c r="S59" s="79"/>
    </row>
    <row r="61" spans="1:24">
      <c r="A61" s="51" t="s">
        <v>127</v>
      </c>
      <c r="B61" s="73" t="s">
        <v>170</v>
      </c>
      <c r="C61" s="47" t="s">
        <v>8</v>
      </c>
      <c r="D61" s="47">
        <v>2018</v>
      </c>
      <c r="E61" s="47">
        <v>124</v>
      </c>
      <c r="F61" s="47">
        <v>24</v>
      </c>
      <c r="G61" s="52">
        <v>0.24</v>
      </c>
      <c r="H61" s="53">
        <v>100</v>
      </c>
      <c r="I61" s="54" t="s">
        <v>279</v>
      </c>
      <c r="J61" s="49">
        <v>1</v>
      </c>
      <c r="K61" s="49">
        <v>64</v>
      </c>
      <c r="L61" s="55">
        <v>0.9</v>
      </c>
      <c r="M61" s="50">
        <f t="shared" ref="M61:M70" si="10">(J61/K61+0.99)^-5.67</f>
        <v>0.96869605619301857</v>
      </c>
      <c r="N61" s="56">
        <f t="shared" ref="N61:N70" si="11">SUM(L61)*M61</f>
        <v>0.87182645057371677</v>
      </c>
      <c r="O61" s="61">
        <f t="shared" ref="O61:O70" si="12">SUM(N61)*(H61)</f>
        <v>87.182645057371673</v>
      </c>
      <c r="P61" s="62">
        <f t="shared" ref="P61:P70" si="13">SUM(O61)*G61</f>
        <v>20.923834813769201</v>
      </c>
      <c r="Q61" s="63"/>
      <c r="R61" s="64" t="s">
        <v>376</v>
      </c>
      <c r="S61" s="48">
        <f>SUM(P61)*0.4</f>
        <v>8.3695339255076799</v>
      </c>
      <c r="T61" s="86"/>
    </row>
    <row r="62" spans="1:24">
      <c r="A62" s="51" t="s">
        <v>126</v>
      </c>
      <c r="B62" s="73" t="s">
        <v>170</v>
      </c>
      <c r="C62" s="47" t="s">
        <v>8</v>
      </c>
      <c r="D62" s="99">
        <v>2019</v>
      </c>
      <c r="E62" s="47">
        <v>89</v>
      </c>
      <c r="F62" s="47">
        <v>23</v>
      </c>
      <c r="G62" s="52">
        <v>0.23</v>
      </c>
      <c r="H62" s="53">
        <v>100</v>
      </c>
      <c r="I62" s="54" t="s">
        <v>371</v>
      </c>
      <c r="J62" s="49">
        <v>12</v>
      </c>
      <c r="K62" s="49">
        <v>75</v>
      </c>
      <c r="L62" s="55">
        <v>0.9</v>
      </c>
      <c r="M62" s="50">
        <f t="shared" si="10"/>
        <v>0.45273413997057416</v>
      </c>
      <c r="N62" s="56">
        <f t="shared" si="11"/>
        <v>0.40746072597351674</v>
      </c>
      <c r="O62" s="61">
        <f t="shared" si="12"/>
        <v>40.74607259735167</v>
      </c>
      <c r="P62" s="62">
        <f t="shared" si="13"/>
        <v>9.3715966973908849</v>
      </c>
      <c r="Q62" s="63"/>
      <c r="R62" s="64" t="s">
        <v>375</v>
      </c>
      <c r="S62" s="48">
        <f>SUM(P62)*0.8</f>
        <v>7.4972773579127079</v>
      </c>
      <c r="T62" s="86"/>
    </row>
    <row r="63" spans="1:24">
      <c r="A63" s="46" t="s">
        <v>101</v>
      </c>
      <c r="B63" s="73" t="s">
        <v>170</v>
      </c>
      <c r="C63" s="47" t="s">
        <v>8</v>
      </c>
      <c r="D63" s="99">
        <v>2019</v>
      </c>
      <c r="E63" s="47">
        <v>89</v>
      </c>
      <c r="F63" s="47">
        <v>23</v>
      </c>
      <c r="G63" s="52">
        <v>0.23</v>
      </c>
      <c r="H63" s="53">
        <v>100</v>
      </c>
      <c r="I63" s="54" t="s">
        <v>373</v>
      </c>
      <c r="J63" s="49">
        <v>4</v>
      </c>
      <c r="K63" s="49">
        <v>21</v>
      </c>
      <c r="L63" s="55">
        <v>0.8</v>
      </c>
      <c r="M63" s="50">
        <f t="shared" si="10"/>
        <v>0.39033320212564931</v>
      </c>
      <c r="N63" s="56">
        <f t="shared" si="11"/>
        <v>0.31226656170051947</v>
      </c>
      <c r="O63" s="61">
        <f t="shared" si="12"/>
        <v>31.226656170051946</v>
      </c>
      <c r="P63" s="62">
        <f t="shared" si="13"/>
        <v>7.1821309191119482</v>
      </c>
      <c r="Q63" s="63"/>
      <c r="R63" s="64" t="s">
        <v>375</v>
      </c>
      <c r="S63" s="48">
        <f>SUM(P63)*0.8</f>
        <v>5.7457047352895589</v>
      </c>
      <c r="T63" s="86"/>
    </row>
    <row r="64" spans="1:24">
      <c r="A64" s="46" t="s">
        <v>220</v>
      </c>
      <c r="B64" s="73" t="s">
        <v>170</v>
      </c>
      <c r="C64" s="47" t="s">
        <v>10</v>
      </c>
      <c r="D64" s="47">
        <v>2018</v>
      </c>
      <c r="E64" s="47">
        <v>160</v>
      </c>
      <c r="F64" s="47">
        <v>20</v>
      </c>
      <c r="G64" s="69">
        <v>0.2</v>
      </c>
      <c r="H64" s="53">
        <v>100</v>
      </c>
      <c r="I64" s="54" t="s">
        <v>282</v>
      </c>
      <c r="J64" s="49">
        <v>17</v>
      </c>
      <c r="K64" s="49">
        <v>105</v>
      </c>
      <c r="L64" s="55">
        <v>0.8</v>
      </c>
      <c r="M64" s="50">
        <f t="shared" si="10"/>
        <v>0.44850576270979176</v>
      </c>
      <c r="N64" s="56">
        <f t="shared" si="11"/>
        <v>0.35880461016783344</v>
      </c>
      <c r="O64" s="61">
        <f t="shared" si="12"/>
        <v>35.880461016783343</v>
      </c>
      <c r="P64" s="62">
        <f t="shared" si="13"/>
        <v>7.176092203356669</v>
      </c>
      <c r="Q64" s="63"/>
      <c r="R64" s="64" t="s">
        <v>376</v>
      </c>
      <c r="S64" s="83">
        <f t="shared" ref="S64:S70" si="14">SUM(P64)*0.4</f>
        <v>2.8704368813426679</v>
      </c>
      <c r="T64" s="86"/>
    </row>
    <row r="65" spans="1:27">
      <c r="A65" s="46" t="s">
        <v>85</v>
      </c>
      <c r="B65" s="73" t="s">
        <v>170</v>
      </c>
      <c r="C65" s="47" t="s">
        <v>10</v>
      </c>
      <c r="D65" s="47">
        <v>2018</v>
      </c>
      <c r="E65" s="47">
        <v>160</v>
      </c>
      <c r="F65" s="47">
        <v>20</v>
      </c>
      <c r="G65" s="69">
        <v>0.2</v>
      </c>
      <c r="H65" s="53">
        <v>100</v>
      </c>
      <c r="I65" s="54" t="s">
        <v>283</v>
      </c>
      <c r="J65" s="49">
        <v>21</v>
      </c>
      <c r="K65" s="49">
        <v>105</v>
      </c>
      <c r="L65" s="55">
        <v>0.8</v>
      </c>
      <c r="M65" s="50">
        <f t="shared" si="10"/>
        <v>0.37294838333651403</v>
      </c>
      <c r="N65" s="56">
        <f t="shared" si="11"/>
        <v>0.29835870666921122</v>
      </c>
      <c r="O65" s="61">
        <f t="shared" si="12"/>
        <v>29.835870666921121</v>
      </c>
      <c r="P65" s="62">
        <f t="shared" si="13"/>
        <v>5.9671741333842245</v>
      </c>
      <c r="Q65" s="63"/>
      <c r="R65" s="64" t="s">
        <v>376</v>
      </c>
      <c r="S65" s="83">
        <f t="shared" si="14"/>
        <v>2.3868696533536897</v>
      </c>
      <c r="T65" s="86"/>
    </row>
    <row r="66" spans="1:27">
      <c r="A66" s="46" t="s">
        <v>76</v>
      </c>
      <c r="B66" s="73" t="s">
        <v>170</v>
      </c>
      <c r="C66" s="47" t="s">
        <v>10</v>
      </c>
      <c r="D66" s="47">
        <v>2018</v>
      </c>
      <c r="E66" s="47">
        <v>160</v>
      </c>
      <c r="F66" s="47">
        <v>20</v>
      </c>
      <c r="G66" s="69">
        <v>0.2</v>
      </c>
      <c r="H66" s="53">
        <v>100</v>
      </c>
      <c r="I66" s="54" t="s">
        <v>284</v>
      </c>
      <c r="J66" s="49">
        <v>29</v>
      </c>
      <c r="K66" s="49">
        <v>105</v>
      </c>
      <c r="L66" s="55">
        <v>0.8</v>
      </c>
      <c r="M66" s="50">
        <f t="shared" si="10"/>
        <v>0.262319410972147</v>
      </c>
      <c r="N66" s="56">
        <f t="shared" si="11"/>
        <v>0.20985552877771763</v>
      </c>
      <c r="O66" s="61">
        <f t="shared" si="12"/>
        <v>20.985552877771763</v>
      </c>
      <c r="P66" s="62">
        <f t="shared" si="13"/>
        <v>4.197110575554353</v>
      </c>
      <c r="Q66" s="63"/>
      <c r="R66" s="64" t="s">
        <v>376</v>
      </c>
      <c r="S66" s="48">
        <f t="shared" si="14"/>
        <v>1.6788442302217412</v>
      </c>
      <c r="T66" s="86"/>
    </row>
    <row r="67" spans="1:27">
      <c r="A67" s="46" t="s">
        <v>179</v>
      </c>
      <c r="B67" s="73" t="s">
        <v>170</v>
      </c>
      <c r="C67" s="47" t="s">
        <v>8</v>
      </c>
      <c r="D67" s="47">
        <v>2018</v>
      </c>
      <c r="E67" s="47">
        <v>124</v>
      </c>
      <c r="F67" s="47">
        <v>24</v>
      </c>
      <c r="G67" s="52">
        <v>0.24</v>
      </c>
      <c r="H67" s="53">
        <v>100</v>
      </c>
      <c r="I67" s="54" t="s">
        <v>379</v>
      </c>
      <c r="J67" s="49">
        <v>36</v>
      </c>
      <c r="K67" s="49">
        <v>80</v>
      </c>
      <c r="L67" s="55">
        <v>0.9</v>
      </c>
      <c r="M67" s="50">
        <f t="shared" si="10"/>
        <v>0.12649829438304488</v>
      </c>
      <c r="N67" s="56">
        <f t="shared" si="11"/>
        <v>0.11384846494474039</v>
      </c>
      <c r="O67" s="61">
        <f t="shared" si="12"/>
        <v>11.38484649447404</v>
      </c>
      <c r="P67" s="62">
        <f t="shared" si="13"/>
        <v>2.7323631586737696</v>
      </c>
      <c r="Q67" s="63"/>
      <c r="R67" s="64" t="s">
        <v>376</v>
      </c>
      <c r="S67" s="48">
        <f t="shared" si="14"/>
        <v>1.0929452634695078</v>
      </c>
      <c r="T67" s="86"/>
    </row>
    <row r="68" spans="1:27">
      <c r="A68" s="46" t="s">
        <v>62</v>
      </c>
      <c r="B68" s="73" t="s">
        <v>170</v>
      </c>
      <c r="C68" s="47" t="s">
        <v>10</v>
      </c>
      <c r="D68" s="47">
        <v>2018</v>
      </c>
      <c r="E68" s="47">
        <v>160</v>
      </c>
      <c r="F68" s="47">
        <v>20</v>
      </c>
      <c r="G68" s="69">
        <v>0.2</v>
      </c>
      <c r="H68" s="53">
        <v>100</v>
      </c>
      <c r="I68" s="54" t="s">
        <v>285</v>
      </c>
      <c r="J68" s="49">
        <v>42</v>
      </c>
      <c r="K68" s="49">
        <v>100</v>
      </c>
      <c r="L68" s="55">
        <v>0.8</v>
      </c>
      <c r="M68" s="50">
        <f t="shared" si="10"/>
        <v>0.14253700569604782</v>
      </c>
      <c r="N68" s="56">
        <f t="shared" si="11"/>
        <v>0.11402960455683826</v>
      </c>
      <c r="O68" s="61">
        <f t="shared" si="12"/>
        <v>11.402960455683827</v>
      </c>
      <c r="P68" s="62">
        <f t="shared" si="13"/>
        <v>2.2805920911367656</v>
      </c>
      <c r="Q68" s="63"/>
      <c r="R68" s="64" t="s">
        <v>376</v>
      </c>
      <c r="S68" s="83">
        <f t="shared" si="14"/>
        <v>0.91223683645470632</v>
      </c>
      <c r="T68" s="86"/>
    </row>
    <row r="69" spans="1:27">
      <c r="A69" s="46" t="s">
        <v>296</v>
      </c>
      <c r="B69" s="73" t="s">
        <v>170</v>
      </c>
      <c r="C69" s="47" t="s">
        <v>10</v>
      </c>
      <c r="D69" s="47">
        <v>2018</v>
      </c>
      <c r="E69" s="47">
        <v>160</v>
      </c>
      <c r="F69" s="47">
        <v>20</v>
      </c>
      <c r="G69" s="69">
        <v>0.2</v>
      </c>
      <c r="H69" s="53">
        <v>100</v>
      </c>
      <c r="I69" s="54" t="s">
        <v>286</v>
      </c>
      <c r="J69" s="49">
        <v>30</v>
      </c>
      <c r="K69" s="49">
        <v>50</v>
      </c>
      <c r="L69" s="55">
        <v>0.8</v>
      </c>
      <c r="M69" s="50">
        <f t="shared" si="10"/>
        <v>7.2123750958550129E-2</v>
      </c>
      <c r="N69" s="56">
        <f t="shared" si="11"/>
        <v>5.7699000766840106E-2</v>
      </c>
      <c r="O69" s="61">
        <f t="shared" si="12"/>
        <v>5.7699000766840109</v>
      </c>
      <c r="P69" s="62">
        <f t="shared" si="13"/>
        <v>1.1539800153368023</v>
      </c>
      <c r="Q69" s="63"/>
      <c r="R69" s="64" t="s">
        <v>376</v>
      </c>
      <c r="S69" s="48">
        <f t="shared" si="14"/>
        <v>0.46159200613472096</v>
      </c>
      <c r="T69" s="86"/>
    </row>
    <row r="70" spans="1:27">
      <c r="A70" s="46" t="s">
        <v>86</v>
      </c>
      <c r="B70" s="73" t="s">
        <v>170</v>
      </c>
      <c r="C70" s="47" t="s">
        <v>10</v>
      </c>
      <c r="D70" s="47">
        <v>2018</v>
      </c>
      <c r="E70" s="47">
        <v>160</v>
      </c>
      <c r="F70" s="47">
        <v>20</v>
      </c>
      <c r="G70" s="69">
        <v>0.2</v>
      </c>
      <c r="H70" s="53">
        <v>100</v>
      </c>
      <c r="I70" s="54" t="s">
        <v>287</v>
      </c>
      <c r="J70" s="49">
        <v>71</v>
      </c>
      <c r="K70" s="49">
        <v>100</v>
      </c>
      <c r="L70" s="55">
        <v>0.8</v>
      </c>
      <c r="M70" s="50">
        <f t="shared" si="10"/>
        <v>4.9357666110151362E-2</v>
      </c>
      <c r="N70" s="56">
        <f t="shared" si="11"/>
        <v>3.9486132888121091E-2</v>
      </c>
      <c r="O70" s="61">
        <f t="shared" si="12"/>
        <v>3.9486132888121093</v>
      </c>
      <c r="P70" s="62">
        <f t="shared" si="13"/>
        <v>0.7897226577624219</v>
      </c>
      <c r="Q70" s="63"/>
      <c r="R70" s="64" t="s">
        <v>376</v>
      </c>
      <c r="S70" s="83">
        <f t="shared" si="14"/>
        <v>0.31588906310496878</v>
      </c>
      <c r="T70" s="86"/>
      <c r="U70" s="96" t="s">
        <v>380</v>
      </c>
      <c r="V70" s="96"/>
      <c r="W70" s="96"/>
      <c r="X70" s="96"/>
      <c r="Y70" s="96"/>
      <c r="Z70" s="96"/>
      <c r="AA70" s="96"/>
    </row>
    <row r="71" spans="1:27" ht="15.75">
      <c r="S71" s="75">
        <f>SUM(S61:S70)</f>
        <v>31.33132995279195</v>
      </c>
    </row>
    <row r="72" spans="1:27" ht="15.75">
      <c r="R72" s="68" t="s">
        <v>121</v>
      </c>
      <c r="S72" s="75">
        <f>S61+S62+S63+S66+S67+S69</f>
        <v>24.845897518535921</v>
      </c>
    </row>
    <row r="73" spans="1:27" ht="15.75">
      <c r="R73" s="68"/>
      <c r="S73" s="75"/>
    </row>
    <row r="75" spans="1:27">
      <c r="A75" s="46" t="s">
        <v>80</v>
      </c>
      <c r="B75" s="72" t="s">
        <v>20</v>
      </c>
      <c r="C75" s="47" t="s">
        <v>16</v>
      </c>
      <c r="D75" s="47">
        <v>2018</v>
      </c>
      <c r="E75" s="47">
        <v>70</v>
      </c>
      <c r="F75" s="47">
        <v>14</v>
      </c>
      <c r="G75" s="52">
        <v>0.14000000000000001</v>
      </c>
      <c r="H75" s="53">
        <v>100</v>
      </c>
      <c r="I75" s="54" t="s">
        <v>297</v>
      </c>
      <c r="J75" s="49">
        <v>30</v>
      </c>
      <c r="K75" s="49">
        <v>33</v>
      </c>
      <c r="L75" s="55">
        <v>0.65</v>
      </c>
      <c r="M75" s="50">
        <f t="shared" ref="M75" si="15">(J75/K75+0.99)^-5.67</f>
        <v>2.6341807406407687E-2</v>
      </c>
      <c r="N75" s="56">
        <f t="shared" ref="N75" si="16">SUM(L75)*M75</f>
        <v>1.7122174814164996E-2</v>
      </c>
      <c r="O75" s="57">
        <f t="shared" ref="O75" si="17">SUM(N75)*(H75)</f>
        <v>1.7122174814164997</v>
      </c>
      <c r="P75" s="58">
        <f t="shared" ref="P75" si="18">SUM(O75)*G75</f>
        <v>0.23971044739830996</v>
      </c>
      <c r="Q75" s="59"/>
      <c r="R75" s="64" t="s">
        <v>376</v>
      </c>
      <c r="S75" s="48">
        <f>SUM(P75)*0.4</f>
        <v>9.5884178959323996E-2</v>
      </c>
      <c r="T75" s="86"/>
    </row>
    <row r="76" spans="1:27" ht="15.75">
      <c r="S76" s="75">
        <f>SUM(S75:S75)</f>
        <v>9.5884178959323996E-2</v>
      </c>
    </row>
    <row r="77" spans="1:27" ht="15.75">
      <c r="R77" s="68" t="s">
        <v>121</v>
      </c>
      <c r="S77" s="75">
        <f>SUM(S76:S76)</f>
        <v>9.5884178959323996E-2</v>
      </c>
    </row>
    <row r="78" spans="1:27" ht="15.75">
      <c r="S78" s="75"/>
    </row>
    <row r="80" spans="1:27" ht="15.75">
      <c r="H80" t="s">
        <v>17</v>
      </c>
      <c r="I80" s="75">
        <v>66.915499999999994</v>
      </c>
      <c r="K80" s="97">
        <v>12</v>
      </c>
      <c r="L80" s="97">
        <v>51</v>
      </c>
      <c r="M80" s="13">
        <f>SUM(K80:L80)</f>
        <v>63</v>
      </c>
      <c r="O80" s="7">
        <v>50.88</v>
      </c>
    </row>
    <row r="81" spans="1:27" ht="15.75">
      <c r="H81" t="s">
        <v>15</v>
      </c>
      <c r="I81" s="75">
        <v>6.7705000000000002</v>
      </c>
      <c r="K81" s="97">
        <v>3</v>
      </c>
      <c r="L81" s="97">
        <v>5</v>
      </c>
      <c r="M81" s="13">
        <f t="shared" ref="M81:M84" si="19">SUM(K81:L81)</f>
        <v>8</v>
      </c>
      <c r="O81" s="7">
        <v>5.14</v>
      </c>
    </row>
    <row r="82" spans="1:27" ht="15.75">
      <c r="H82" t="s">
        <v>20</v>
      </c>
      <c r="I82" s="74">
        <v>9.5899999999999999E-2</v>
      </c>
      <c r="K82" s="97">
        <v>2</v>
      </c>
      <c r="L82" s="97">
        <v>0</v>
      </c>
      <c r="M82" s="13">
        <f t="shared" si="19"/>
        <v>2</v>
      </c>
      <c r="O82" s="7">
        <v>0</v>
      </c>
    </row>
    <row r="83" spans="1:27" ht="15.75">
      <c r="H83" t="s">
        <v>171</v>
      </c>
      <c r="I83" s="75">
        <v>24.8459</v>
      </c>
      <c r="K83" s="97">
        <v>8</v>
      </c>
      <c r="L83" s="97">
        <v>19</v>
      </c>
      <c r="M83" s="13">
        <f t="shared" si="19"/>
        <v>27</v>
      </c>
      <c r="O83" s="7">
        <v>18.89</v>
      </c>
    </row>
    <row r="84" spans="1:27">
      <c r="I84" s="6">
        <f>SUM(I80:I83)</f>
        <v>98.627799999999993</v>
      </c>
      <c r="K84" s="97">
        <f>SUM(K80:K83)</f>
        <v>25</v>
      </c>
      <c r="L84" s="97">
        <f>SUM(L80:L83)</f>
        <v>75</v>
      </c>
      <c r="M84" s="97">
        <f t="shared" si="19"/>
        <v>100</v>
      </c>
    </row>
    <row r="85" spans="1:27" ht="15.75">
      <c r="H85" s="11">
        <v>0.01</v>
      </c>
      <c r="I85" s="75">
        <v>1.3149999999999999</v>
      </c>
      <c r="M85" s="97"/>
    </row>
    <row r="86" spans="1:27" s="6" customFormat="1">
      <c r="A86"/>
      <c r="B86"/>
      <c r="C86"/>
      <c r="D86"/>
      <c r="E86"/>
      <c r="F86"/>
      <c r="G86"/>
      <c r="H86"/>
      <c r="I86"/>
      <c r="J86"/>
      <c r="K86"/>
      <c r="L86"/>
      <c r="O86" s="7"/>
      <c r="Q86"/>
      <c r="R86"/>
      <c r="S86"/>
      <c r="T86"/>
      <c r="U86"/>
      <c r="V86"/>
      <c r="W86"/>
      <c r="X86"/>
      <c r="Y86"/>
      <c r="Z86"/>
      <c r="AA86"/>
    </row>
    <row r="87" spans="1:27" s="6" customFormat="1">
      <c r="A87"/>
      <c r="B87"/>
      <c r="C87"/>
      <c r="D87"/>
      <c r="E87"/>
      <c r="F87"/>
      <c r="G87"/>
      <c r="H87"/>
      <c r="I87"/>
      <c r="J87"/>
      <c r="K87"/>
      <c r="L87"/>
      <c r="O87" s="7"/>
      <c r="Q87"/>
      <c r="R87"/>
      <c r="S87"/>
      <c r="T87"/>
      <c r="U87"/>
      <c r="V87"/>
      <c r="W87"/>
      <c r="X87"/>
      <c r="Y87"/>
      <c r="Z87"/>
      <c r="AA87"/>
    </row>
  </sheetData>
  <pageMargins left="0.31" right="0.22" top="0.24" bottom="0.21" header="0.23" footer="0.19"/>
  <pageSetup paperSize="9" scale="5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Y87"/>
  <sheetViews>
    <sheetView topLeftCell="E67" zoomScale="85" zoomScaleNormal="85" workbookViewId="0">
      <selection activeCell="N95" sqref="N95"/>
    </sheetView>
  </sheetViews>
  <sheetFormatPr defaultRowHeight="12.75"/>
  <cols>
    <col min="1" max="1" width="19" customWidth="1"/>
    <col min="2" max="2" width="5.7109375" customWidth="1"/>
    <col min="3" max="4" width="6.7109375" customWidth="1"/>
    <col min="5" max="6" width="5.28515625" customWidth="1"/>
    <col min="7" max="7" width="9.42578125" customWidth="1"/>
    <col min="8" max="8" width="9.5703125" customWidth="1"/>
    <col min="9" max="9" width="19.7109375" customWidth="1"/>
    <col min="10" max="10" width="8.28515625" customWidth="1"/>
    <col min="11" max="11" width="8.5703125" customWidth="1"/>
    <col min="12" max="12" width="6.7109375" customWidth="1"/>
    <col min="13" max="13" width="10" style="6" customWidth="1"/>
    <col min="14" max="14" width="8.140625" style="6" customWidth="1"/>
    <col min="15" max="15" width="8.5703125" style="7" customWidth="1"/>
    <col min="16" max="16" width="11.140625" style="6" customWidth="1"/>
    <col min="17" max="17" width="6.7109375" customWidth="1"/>
    <col min="18" max="18" width="21.140625" customWidth="1"/>
    <col min="19" max="19" width="19.5703125" customWidth="1"/>
    <col min="24" max="24" width="16" customWidth="1"/>
    <col min="25" max="25" width="12.42578125" customWidth="1"/>
    <col min="26" max="26" width="10.85546875" customWidth="1"/>
  </cols>
  <sheetData>
    <row r="1" spans="1:20" ht="18">
      <c r="A1" s="1" t="s">
        <v>0</v>
      </c>
      <c r="B1" s="1"/>
      <c r="C1" s="2" t="s">
        <v>1</v>
      </c>
      <c r="G1" t="s">
        <v>2</v>
      </c>
      <c r="J1" s="3" t="s">
        <v>3</v>
      </c>
      <c r="K1" s="3"/>
      <c r="L1" s="4">
        <v>1</v>
      </c>
      <c r="M1" s="5" t="s">
        <v>4</v>
      </c>
      <c r="P1" s="8" t="s">
        <v>5</v>
      </c>
      <c r="Q1" s="9">
        <v>0.8</v>
      </c>
      <c r="S1">
        <v>0.8</v>
      </c>
    </row>
    <row r="2" spans="1:20">
      <c r="A2" s="3" t="s">
        <v>6</v>
      </c>
      <c r="B2" s="3"/>
      <c r="G2" t="s">
        <v>7</v>
      </c>
      <c r="J2" s="3"/>
      <c r="K2" s="3"/>
      <c r="L2" s="4">
        <v>0.9</v>
      </c>
      <c r="M2" s="10" t="s">
        <v>8</v>
      </c>
      <c r="P2" s="8" t="s">
        <v>9</v>
      </c>
      <c r="Q2" s="11">
        <v>0.4</v>
      </c>
      <c r="S2">
        <v>0.4</v>
      </c>
    </row>
    <row r="3" spans="1:20">
      <c r="J3" s="3"/>
      <c r="K3" s="3"/>
      <c r="L3" s="4">
        <v>0.8</v>
      </c>
      <c r="M3" s="10" t="s">
        <v>10</v>
      </c>
    </row>
    <row r="4" spans="1:20">
      <c r="J4" s="3"/>
      <c r="K4" s="3"/>
      <c r="L4" s="4">
        <v>0.5</v>
      </c>
      <c r="M4" s="5" t="s">
        <v>11</v>
      </c>
      <c r="P4" s="9" t="s">
        <v>12</v>
      </c>
      <c r="S4">
        <v>0.72</v>
      </c>
    </row>
    <row r="5" spans="1:20">
      <c r="J5" s="3"/>
      <c r="K5" s="3"/>
      <c r="L5" s="4">
        <v>0.3</v>
      </c>
      <c r="M5" s="5" t="s">
        <v>13</v>
      </c>
      <c r="P5" s="9" t="s">
        <v>14</v>
      </c>
      <c r="S5">
        <v>0.36</v>
      </c>
    </row>
    <row r="6" spans="1:20" ht="18">
      <c r="B6" s="12"/>
      <c r="C6" s="13"/>
      <c r="D6" s="6"/>
      <c r="H6" s="14"/>
      <c r="I6" s="14"/>
      <c r="J6" s="3"/>
      <c r="K6" s="3"/>
      <c r="L6" s="4">
        <v>0.65</v>
      </c>
      <c r="M6" s="10" t="s">
        <v>16</v>
      </c>
      <c r="N6" s="1" t="s">
        <v>1</v>
      </c>
      <c r="O6" s="2"/>
      <c r="P6" s="15"/>
      <c r="Q6" s="16"/>
    </row>
    <row r="7" spans="1:20" ht="18">
      <c r="B7" s="12"/>
      <c r="C7" s="13"/>
      <c r="D7" s="6"/>
      <c r="H7" s="14"/>
      <c r="I7" s="14"/>
      <c r="J7" s="3"/>
      <c r="K7" s="3"/>
      <c r="L7" s="17" t="s">
        <v>18</v>
      </c>
      <c r="M7" s="10" t="s">
        <v>19</v>
      </c>
      <c r="N7" s="1"/>
      <c r="O7" s="2"/>
      <c r="P7" s="15"/>
      <c r="Q7" s="16"/>
    </row>
    <row r="8" spans="1:20" ht="18">
      <c r="B8" s="12"/>
      <c r="C8" s="13"/>
      <c r="D8" s="6"/>
      <c r="H8" s="14"/>
      <c r="I8" s="14"/>
      <c r="J8" s="3"/>
      <c r="K8" s="3"/>
      <c r="L8" s="4">
        <v>0.8</v>
      </c>
      <c r="M8" s="10" t="s">
        <v>21</v>
      </c>
      <c r="N8" s="1"/>
      <c r="O8" s="2"/>
      <c r="P8" s="15"/>
      <c r="Q8" s="16"/>
    </row>
    <row r="9" spans="1:20" ht="18">
      <c r="H9" s="14"/>
      <c r="I9" s="14"/>
      <c r="J9" s="18"/>
      <c r="K9" s="18"/>
      <c r="L9" s="18"/>
      <c r="M9" s="1"/>
      <c r="N9" s="1"/>
      <c r="O9" s="2"/>
      <c r="P9" s="15"/>
      <c r="Q9" s="16"/>
    </row>
    <row r="10" spans="1:20">
      <c r="I10" s="6"/>
    </row>
    <row r="11" spans="1:20" ht="13.5" thickBot="1">
      <c r="G11" t="s">
        <v>22</v>
      </c>
      <c r="H11" s="14">
        <v>100</v>
      </c>
      <c r="I11" s="16"/>
      <c r="J11" s="18"/>
      <c r="K11" s="18"/>
      <c r="L11" s="18"/>
      <c r="M11" s="19"/>
      <c r="N11" s="19" t="s">
        <v>1</v>
      </c>
      <c r="O11" s="2"/>
      <c r="P11" s="15" t="s">
        <v>1</v>
      </c>
      <c r="Q11" s="16" t="s">
        <v>1</v>
      </c>
    </row>
    <row r="12" spans="1:20" ht="13.5" thickBot="1">
      <c r="A12" s="20" t="s">
        <v>23</v>
      </c>
      <c r="B12" s="21" t="s">
        <v>24</v>
      </c>
      <c r="C12" s="22" t="s">
        <v>25</v>
      </c>
      <c r="D12" s="22" t="s">
        <v>26</v>
      </c>
      <c r="E12" s="22" t="s">
        <v>27</v>
      </c>
      <c r="F12" s="22" t="s">
        <v>28</v>
      </c>
      <c r="G12" s="23" t="s">
        <v>29</v>
      </c>
      <c r="H12" s="24" t="s">
        <v>30</v>
      </c>
      <c r="I12" s="25" t="s">
        <v>31</v>
      </c>
      <c r="J12" s="26" t="s">
        <v>32</v>
      </c>
      <c r="K12" s="26" t="s">
        <v>33</v>
      </c>
      <c r="L12" s="26" t="s">
        <v>34</v>
      </c>
      <c r="M12" s="27"/>
      <c r="N12" s="28"/>
      <c r="O12" s="29"/>
      <c r="P12" s="30" t="s">
        <v>1</v>
      </c>
      <c r="Q12" s="31"/>
      <c r="R12" t="s">
        <v>35</v>
      </c>
      <c r="S12" s="31" t="s">
        <v>36</v>
      </c>
    </row>
    <row r="13" spans="1:20" ht="13.5" thickBot="1">
      <c r="A13" s="32" t="s">
        <v>37</v>
      </c>
      <c r="B13" s="33"/>
      <c r="C13" s="34"/>
      <c r="D13" s="34"/>
      <c r="E13" s="34"/>
      <c r="F13" s="34"/>
      <c r="G13" s="35" t="s">
        <v>38</v>
      </c>
      <c r="H13" s="36"/>
      <c r="I13" s="37" t="s">
        <v>25</v>
      </c>
      <c r="J13" s="38" t="s">
        <v>39</v>
      </c>
      <c r="K13" s="38" t="s">
        <v>40</v>
      </c>
      <c r="L13" s="39" t="s">
        <v>41</v>
      </c>
      <c r="M13" s="40" t="s">
        <v>42</v>
      </c>
      <c r="N13" s="41" t="s">
        <v>0</v>
      </c>
      <c r="O13" s="42" t="s">
        <v>43</v>
      </c>
      <c r="P13" s="43" t="s">
        <v>44</v>
      </c>
      <c r="Q13" s="44"/>
      <c r="S13" s="45" t="s">
        <v>301</v>
      </c>
    </row>
    <row r="15" spans="1:20">
      <c r="A15" s="46" t="s">
        <v>220</v>
      </c>
      <c r="B15" s="73" t="s">
        <v>17</v>
      </c>
      <c r="C15" s="47" t="s">
        <v>64</v>
      </c>
      <c r="D15" s="47">
        <v>2018</v>
      </c>
      <c r="E15" s="47">
        <v>393</v>
      </c>
      <c r="F15" s="47">
        <v>32</v>
      </c>
      <c r="G15" s="52">
        <v>0.32</v>
      </c>
      <c r="H15" s="53">
        <v>100</v>
      </c>
      <c r="I15" s="54" t="s">
        <v>252</v>
      </c>
      <c r="J15" s="70">
        <v>2</v>
      </c>
      <c r="K15" s="70">
        <v>96</v>
      </c>
      <c r="L15" s="55">
        <v>0.3</v>
      </c>
      <c r="M15" s="50">
        <f t="shared" ref="M15:M51" si="0">(J15/K15+0.99)^-5.67</f>
        <v>0.94073418108897577</v>
      </c>
      <c r="N15" s="56">
        <f t="shared" ref="N15:N51" si="1">SUM(L15)*M15</f>
        <v>0.28222025432669273</v>
      </c>
      <c r="O15" s="61">
        <f t="shared" ref="O15:O51" si="2">SUM(N15)*(H15)</f>
        <v>28.222025432669273</v>
      </c>
      <c r="P15" s="62">
        <f t="shared" ref="P15:P51" si="3">SUM(O15)*G15</f>
        <v>9.0310481384541674</v>
      </c>
      <c r="Q15" s="63"/>
      <c r="R15" s="64" t="s">
        <v>302</v>
      </c>
      <c r="S15" s="48">
        <f>SUM(P15)*0.8</f>
        <v>7.2248385107633339</v>
      </c>
      <c r="T15" s="86"/>
    </row>
    <row r="16" spans="1:20">
      <c r="A16" s="46" t="s">
        <v>75</v>
      </c>
      <c r="B16" s="73" t="s">
        <v>17</v>
      </c>
      <c r="C16" s="47" t="s">
        <v>54</v>
      </c>
      <c r="D16" s="47">
        <v>2019</v>
      </c>
      <c r="E16" s="47">
        <v>341</v>
      </c>
      <c r="F16" s="47">
        <v>41</v>
      </c>
      <c r="G16" s="52">
        <v>0.41</v>
      </c>
      <c r="H16" s="53">
        <v>100</v>
      </c>
      <c r="I16" s="54" t="s">
        <v>308</v>
      </c>
      <c r="J16" s="70">
        <v>37</v>
      </c>
      <c r="K16" s="70">
        <v>168</v>
      </c>
      <c r="L16" s="55">
        <v>0.5</v>
      </c>
      <c r="M16" s="50">
        <f t="shared" si="0"/>
        <v>0.3389397107867399</v>
      </c>
      <c r="N16" s="56">
        <f t="shared" si="1"/>
        <v>0.16946985539336995</v>
      </c>
      <c r="O16" s="61">
        <f t="shared" si="2"/>
        <v>16.946985539336996</v>
      </c>
      <c r="P16" s="62">
        <f t="shared" si="3"/>
        <v>6.9482640711281682</v>
      </c>
      <c r="Q16" s="63"/>
      <c r="R16" s="71"/>
      <c r="S16" s="48">
        <f>SUM(P16)</f>
        <v>6.9482640711281682</v>
      </c>
      <c r="T16" s="86"/>
    </row>
    <row r="17" spans="1:20">
      <c r="A17" s="46" t="s">
        <v>309</v>
      </c>
      <c r="B17" s="73" t="s">
        <v>17</v>
      </c>
      <c r="C17" s="47" t="s">
        <v>64</v>
      </c>
      <c r="D17" s="47">
        <v>2019</v>
      </c>
      <c r="E17" s="47">
        <v>410</v>
      </c>
      <c r="F17" s="47">
        <v>32</v>
      </c>
      <c r="G17" s="52">
        <v>0.32</v>
      </c>
      <c r="H17" s="53">
        <v>100</v>
      </c>
      <c r="I17" s="54" t="s">
        <v>310</v>
      </c>
      <c r="J17" s="70">
        <v>8</v>
      </c>
      <c r="K17" s="70">
        <v>101</v>
      </c>
      <c r="L17" s="55">
        <v>0.3</v>
      </c>
      <c r="M17" s="50">
        <f t="shared" si="0"/>
        <v>0.68425426156607616</v>
      </c>
      <c r="N17" s="56">
        <f t="shared" si="1"/>
        <v>0.20527627846982285</v>
      </c>
      <c r="O17" s="61">
        <f t="shared" si="2"/>
        <v>20.527627846982284</v>
      </c>
      <c r="P17" s="62">
        <f t="shared" si="3"/>
        <v>6.5688409110343313</v>
      </c>
      <c r="Q17" s="63"/>
      <c r="R17" s="64"/>
      <c r="S17" s="48">
        <f>SUM(P17)</f>
        <v>6.5688409110343313</v>
      </c>
      <c r="T17" s="86"/>
    </row>
    <row r="18" spans="1:20">
      <c r="A18" s="46" t="s">
        <v>135</v>
      </c>
      <c r="B18" s="73" t="s">
        <v>17</v>
      </c>
      <c r="C18" s="47" t="s">
        <v>54</v>
      </c>
      <c r="D18" s="47">
        <v>2019</v>
      </c>
      <c r="E18" s="47">
        <v>341</v>
      </c>
      <c r="F18" s="47">
        <v>41</v>
      </c>
      <c r="G18" s="52">
        <v>0.41</v>
      </c>
      <c r="H18" s="53">
        <v>100</v>
      </c>
      <c r="I18" s="54" t="s">
        <v>311</v>
      </c>
      <c r="J18" s="70">
        <v>42</v>
      </c>
      <c r="K18" s="70">
        <v>168</v>
      </c>
      <c r="L18" s="55">
        <v>0.5</v>
      </c>
      <c r="M18" s="50">
        <f t="shared" si="0"/>
        <v>0.2953242060846204</v>
      </c>
      <c r="N18" s="56">
        <f t="shared" si="1"/>
        <v>0.1476621030423102</v>
      </c>
      <c r="O18" s="61">
        <f t="shared" si="2"/>
        <v>14.76621030423102</v>
      </c>
      <c r="P18" s="62">
        <f t="shared" si="3"/>
        <v>6.0541462247347182</v>
      </c>
      <c r="Q18" s="63"/>
      <c r="R18" s="71"/>
      <c r="S18" s="48">
        <f>SUM(P18)</f>
        <v>6.0541462247347182</v>
      </c>
      <c r="T18" s="86"/>
    </row>
    <row r="19" spans="1:20">
      <c r="A19" s="46" t="s">
        <v>289</v>
      </c>
      <c r="B19" s="73" t="s">
        <v>17</v>
      </c>
      <c r="C19" s="47" t="s">
        <v>64</v>
      </c>
      <c r="D19" s="47">
        <v>2019</v>
      </c>
      <c r="E19" s="47">
        <v>410</v>
      </c>
      <c r="F19" s="47">
        <v>32</v>
      </c>
      <c r="G19" s="52">
        <v>0.32</v>
      </c>
      <c r="H19" s="53">
        <v>100</v>
      </c>
      <c r="I19" s="54" t="s">
        <v>312</v>
      </c>
      <c r="J19" s="70">
        <v>12</v>
      </c>
      <c r="K19" s="70">
        <v>102</v>
      </c>
      <c r="L19" s="55">
        <v>0.3</v>
      </c>
      <c r="M19" s="50">
        <f t="shared" si="0"/>
        <v>0.56007226880893812</v>
      </c>
      <c r="N19" s="56">
        <f t="shared" si="1"/>
        <v>0.16802168064268144</v>
      </c>
      <c r="O19" s="61">
        <f t="shared" si="2"/>
        <v>16.802168064268145</v>
      </c>
      <c r="P19" s="62">
        <f t="shared" si="3"/>
        <v>5.3766937805658062</v>
      </c>
      <c r="Q19" s="63"/>
      <c r="R19" s="64"/>
      <c r="S19" s="48">
        <f>SUM(P19)</f>
        <v>5.3766937805658062</v>
      </c>
      <c r="T19" s="86"/>
    </row>
    <row r="20" spans="1:20">
      <c r="A20" s="46" t="s">
        <v>85</v>
      </c>
      <c r="B20" s="73" t="s">
        <v>17</v>
      </c>
      <c r="C20" s="47" t="s">
        <v>54</v>
      </c>
      <c r="D20" s="47">
        <v>2019</v>
      </c>
      <c r="E20" s="47">
        <v>341</v>
      </c>
      <c r="F20" s="47">
        <v>41</v>
      </c>
      <c r="G20" s="52">
        <v>0.41</v>
      </c>
      <c r="H20" s="53">
        <v>100</v>
      </c>
      <c r="I20" s="54" t="s">
        <v>313</v>
      </c>
      <c r="J20" s="70">
        <v>49</v>
      </c>
      <c r="K20" s="70">
        <v>156</v>
      </c>
      <c r="L20" s="55">
        <v>0.5</v>
      </c>
      <c r="M20" s="50">
        <f t="shared" si="0"/>
        <v>0.2219128158568266</v>
      </c>
      <c r="N20" s="56">
        <f t="shared" si="1"/>
        <v>0.1109564079284133</v>
      </c>
      <c r="O20" s="61">
        <f t="shared" si="2"/>
        <v>11.09564079284133</v>
      </c>
      <c r="P20" s="62">
        <f t="shared" si="3"/>
        <v>4.5492127250649448</v>
      </c>
      <c r="Q20" s="63"/>
      <c r="R20" s="71"/>
      <c r="S20" s="83">
        <f>SUM(P20)</f>
        <v>4.5492127250649448</v>
      </c>
      <c r="T20" s="86"/>
    </row>
    <row r="21" spans="1:20">
      <c r="A21" s="51" t="s">
        <v>74</v>
      </c>
      <c r="B21" s="73" t="s">
        <v>17</v>
      </c>
      <c r="C21" s="47" t="s">
        <v>54</v>
      </c>
      <c r="D21" s="47">
        <v>2018</v>
      </c>
      <c r="E21" s="47">
        <v>332</v>
      </c>
      <c r="F21" s="47">
        <v>36</v>
      </c>
      <c r="G21" s="52">
        <v>0.36</v>
      </c>
      <c r="H21" s="53">
        <v>100</v>
      </c>
      <c r="I21" s="54" t="s">
        <v>255</v>
      </c>
      <c r="J21" s="70">
        <v>40</v>
      </c>
      <c r="K21" s="70">
        <v>157</v>
      </c>
      <c r="L21" s="55">
        <v>0.5</v>
      </c>
      <c r="M21" s="50">
        <f t="shared" si="0"/>
        <v>0.28895535249441801</v>
      </c>
      <c r="N21" s="56">
        <f t="shared" si="1"/>
        <v>0.144477676247209</v>
      </c>
      <c r="O21" s="61">
        <f t="shared" si="2"/>
        <v>14.4477676247209</v>
      </c>
      <c r="P21" s="62">
        <f t="shared" si="3"/>
        <v>5.2011963448995235</v>
      </c>
      <c r="Q21" s="63"/>
      <c r="R21" s="64" t="s">
        <v>302</v>
      </c>
      <c r="S21" s="48">
        <f>SUM(P21)*0.8</f>
        <v>4.1609570759196188</v>
      </c>
      <c r="T21" s="86"/>
    </row>
    <row r="22" spans="1:20">
      <c r="A22" s="46" t="s">
        <v>234</v>
      </c>
      <c r="B22" s="73" t="s">
        <v>17</v>
      </c>
      <c r="C22" s="47" t="s">
        <v>64</v>
      </c>
      <c r="D22" s="47">
        <v>2019</v>
      </c>
      <c r="E22" s="47">
        <v>410</v>
      </c>
      <c r="F22" s="47">
        <v>32</v>
      </c>
      <c r="G22" s="52">
        <v>0.32</v>
      </c>
      <c r="H22" s="53">
        <v>100</v>
      </c>
      <c r="I22" s="54" t="s">
        <v>314</v>
      </c>
      <c r="J22" s="70">
        <v>17</v>
      </c>
      <c r="K22" s="70">
        <v>92</v>
      </c>
      <c r="L22" s="55">
        <v>0.3</v>
      </c>
      <c r="M22" s="50">
        <f t="shared" si="0"/>
        <v>0.40118152586981948</v>
      </c>
      <c r="N22" s="56">
        <f t="shared" si="1"/>
        <v>0.12035445776094583</v>
      </c>
      <c r="O22" s="61">
        <f t="shared" si="2"/>
        <v>12.035445776094583</v>
      </c>
      <c r="P22" s="62">
        <f t="shared" si="3"/>
        <v>3.8513426483502666</v>
      </c>
      <c r="Q22" s="63"/>
      <c r="R22" s="64"/>
      <c r="S22" s="48">
        <f>SUM(P22)</f>
        <v>3.8513426483502666</v>
      </c>
      <c r="T22" s="86"/>
    </row>
    <row r="23" spans="1:20">
      <c r="A23" s="46" t="s">
        <v>217</v>
      </c>
      <c r="B23" s="73" t="s">
        <v>17</v>
      </c>
      <c r="C23" s="47" t="s">
        <v>54</v>
      </c>
      <c r="D23" s="47">
        <v>2019</v>
      </c>
      <c r="E23" s="47">
        <v>341</v>
      </c>
      <c r="F23" s="47">
        <v>41</v>
      </c>
      <c r="G23" s="52">
        <v>0.41</v>
      </c>
      <c r="H23" s="53">
        <v>100</v>
      </c>
      <c r="I23" s="54" t="s">
        <v>315</v>
      </c>
      <c r="J23" s="70">
        <v>60</v>
      </c>
      <c r="K23" s="70">
        <v>168</v>
      </c>
      <c r="L23" s="55">
        <v>0.5</v>
      </c>
      <c r="M23" s="50">
        <f t="shared" si="0"/>
        <v>0.18459697887548104</v>
      </c>
      <c r="N23" s="56">
        <f t="shared" si="1"/>
        <v>9.2298489437740522E-2</v>
      </c>
      <c r="O23" s="61">
        <f t="shared" si="2"/>
        <v>9.2298489437740514</v>
      </c>
      <c r="P23" s="62">
        <f t="shared" si="3"/>
        <v>3.7842380669473608</v>
      </c>
      <c r="Q23" s="63"/>
      <c r="R23" s="71"/>
      <c r="S23" s="48">
        <f>SUM(P23)</f>
        <v>3.7842380669473608</v>
      </c>
      <c r="T23" s="86"/>
    </row>
    <row r="24" spans="1:20">
      <c r="A24" s="46" t="s">
        <v>157</v>
      </c>
      <c r="B24" s="73" t="s">
        <v>17</v>
      </c>
      <c r="C24" s="47" t="s">
        <v>64</v>
      </c>
      <c r="D24" s="47">
        <v>2019</v>
      </c>
      <c r="E24" s="47">
        <v>410</v>
      </c>
      <c r="F24" s="47">
        <v>32</v>
      </c>
      <c r="G24" s="52">
        <v>0.32</v>
      </c>
      <c r="H24" s="53">
        <v>100</v>
      </c>
      <c r="I24" s="54" t="s">
        <v>316</v>
      </c>
      <c r="J24" s="70">
        <v>20</v>
      </c>
      <c r="K24" s="70">
        <v>106</v>
      </c>
      <c r="L24" s="55">
        <v>0.3</v>
      </c>
      <c r="M24" s="50">
        <f t="shared" si="0"/>
        <v>0.3937193341120041</v>
      </c>
      <c r="N24" s="56">
        <f t="shared" si="1"/>
        <v>0.11811580023360123</v>
      </c>
      <c r="O24" s="61">
        <f t="shared" si="2"/>
        <v>11.811580023360122</v>
      </c>
      <c r="P24" s="62">
        <f t="shared" si="3"/>
        <v>3.7797056074752393</v>
      </c>
      <c r="Q24" s="63"/>
      <c r="R24" s="64"/>
      <c r="S24" s="48">
        <f>SUM(P24)</f>
        <v>3.7797056074752393</v>
      </c>
      <c r="T24" s="86"/>
    </row>
    <row r="25" spans="1:20">
      <c r="A25" s="46" t="s">
        <v>211</v>
      </c>
      <c r="B25" s="73" t="s">
        <v>17</v>
      </c>
      <c r="C25" s="47" t="s">
        <v>64</v>
      </c>
      <c r="D25" s="47">
        <v>2018</v>
      </c>
      <c r="E25" s="47">
        <v>393</v>
      </c>
      <c r="F25" s="47">
        <v>32</v>
      </c>
      <c r="G25" s="52">
        <v>0.32</v>
      </c>
      <c r="H25" s="53">
        <v>100</v>
      </c>
      <c r="I25" s="54" t="s">
        <v>257</v>
      </c>
      <c r="J25" s="70">
        <v>16</v>
      </c>
      <c r="K25" s="70">
        <v>96</v>
      </c>
      <c r="L25" s="55">
        <v>0.3</v>
      </c>
      <c r="M25" s="50">
        <f t="shared" si="0"/>
        <v>0.43813645720409755</v>
      </c>
      <c r="N25" s="56">
        <f t="shared" si="1"/>
        <v>0.13144093716122926</v>
      </c>
      <c r="O25" s="61">
        <f t="shared" si="2"/>
        <v>13.144093716122926</v>
      </c>
      <c r="P25" s="62">
        <f t="shared" si="3"/>
        <v>4.2061099891593363</v>
      </c>
      <c r="Q25" s="63"/>
      <c r="R25" s="64" t="s">
        <v>302</v>
      </c>
      <c r="S25" s="48">
        <f>SUM(P25)*0.8</f>
        <v>3.3648879913274694</v>
      </c>
      <c r="T25" s="86"/>
    </row>
    <row r="26" spans="1:20">
      <c r="A26" s="46" t="s">
        <v>294</v>
      </c>
      <c r="B26" s="73" t="s">
        <v>17</v>
      </c>
      <c r="C26" s="47" t="s">
        <v>54</v>
      </c>
      <c r="D26" s="47">
        <v>2019</v>
      </c>
      <c r="E26" s="47">
        <v>341</v>
      </c>
      <c r="F26" s="47">
        <v>41</v>
      </c>
      <c r="G26" s="52">
        <v>0.41</v>
      </c>
      <c r="H26" s="53">
        <v>100</v>
      </c>
      <c r="I26" s="54" t="s">
        <v>317</v>
      </c>
      <c r="J26" s="70">
        <v>65</v>
      </c>
      <c r="K26" s="70">
        <v>168</v>
      </c>
      <c r="L26" s="55">
        <v>0.5</v>
      </c>
      <c r="M26" s="50">
        <f t="shared" si="0"/>
        <v>0.16308532228307229</v>
      </c>
      <c r="N26" s="56">
        <f t="shared" si="1"/>
        <v>8.1542661141536146E-2</v>
      </c>
      <c r="O26" s="61">
        <f t="shared" si="2"/>
        <v>8.1542661141536144</v>
      </c>
      <c r="P26" s="62">
        <f t="shared" si="3"/>
        <v>3.3432491068029817</v>
      </c>
      <c r="Q26" s="63"/>
      <c r="R26" s="71"/>
      <c r="S26" s="48">
        <f>SUM(P26)</f>
        <v>3.3432491068029817</v>
      </c>
      <c r="T26" s="86"/>
    </row>
    <row r="27" spans="1:20">
      <c r="A27" s="46" t="s">
        <v>291</v>
      </c>
      <c r="B27" s="73" t="s">
        <v>17</v>
      </c>
      <c r="C27" s="47" t="s">
        <v>64</v>
      </c>
      <c r="D27" s="47">
        <v>2019</v>
      </c>
      <c r="E27" s="47">
        <v>410</v>
      </c>
      <c r="F27" s="47">
        <v>32</v>
      </c>
      <c r="G27" s="52">
        <v>0.32</v>
      </c>
      <c r="H27" s="53">
        <v>100</v>
      </c>
      <c r="I27" s="54" t="s">
        <v>318</v>
      </c>
      <c r="J27" s="70">
        <v>22</v>
      </c>
      <c r="K27" s="70">
        <v>102</v>
      </c>
      <c r="L27" s="55">
        <v>0.3</v>
      </c>
      <c r="M27" s="50">
        <f t="shared" si="0"/>
        <v>0.34625928101763181</v>
      </c>
      <c r="N27" s="56">
        <f t="shared" si="1"/>
        <v>0.10387778430528954</v>
      </c>
      <c r="O27" s="61">
        <f t="shared" si="2"/>
        <v>10.387778430528954</v>
      </c>
      <c r="P27" s="62">
        <f t="shared" si="3"/>
        <v>3.3240890977692654</v>
      </c>
      <c r="Q27" s="63"/>
      <c r="R27" s="64"/>
      <c r="S27" s="48">
        <f>SUM(P27)</f>
        <v>3.3240890977692654</v>
      </c>
      <c r="T27" s="86"/>
    </row>
    <row r="28" spans="1:20">
      <c r="A28" s="46" t="s">
        <v>319</v>
      </c>
      <c r="B28" s="73" t="s">
        <v>17</v>
      </c>
      <c r="C28" s="47" t="s">
        <v>64</v>
      </c>
      <c r="D28" s="47">
        <v>2019</v>
      </c>
      <c r="E28" s="47">
        <v>410</v>
      </c>
      <c r="F28" s="47">
        <v>32</v>
      </c>
      <c r="G28" s="52">
        <v>0.32</v>
      </c>
      <c r="H28" s="53">
        <v>100</v>
      </c>
      <c r="I28" s="54" t="s">
        <v>320</v>
      </c>
      <c r="J28" s="70">
        <v>22</v>
      </c>
      <c r="K28" s="70">
        <v>92</v>
      </c>
      <c r="L28" s="55">
        <v>0.3</v>
      </c>
      <c r="M28" s="50">
        <f t="shared" si="0"/>
        <v>0.31044130190871</v>
      </c>
      <c r="N28" s="56">
        <f t="shared" si="1"/>
        <v>9.3132390572612994E-2</v>
      </c>
      <c r="O28" s="61">
        <f t="shared" si="2"/>
        <v>9.3132390572612991</v>
      </c>
      <c r="P28" s="62">
        <f t="shared" si="3"/>
        <v>2.9802364983236158</v>
      </c>
      <c r="Q28" s="63"/>
      <c r="R28" s="64"/>
      <c r="S28" s="48">
        <f>SUM(P28)</f>
        <v>2.9802364983236158</v>
      </c>
      <c r="T28" s="86"/>
    </row>
    <row r="29" spans="1:20">
      <c r="A29" s="46" t="s">
        <v>321</v>
      </c>
      <c r="B29" s="73" t="s">
        <v>17</v>
      </c>
      <c r="C29" s="47" t="s">
        <v>64</v>
      </c>
      <c r="D29" s="47">
        <v>2019</v>
      </c>
      <c r="E29" s="47">
        <v>410</v>
      </c>
      <c r="F29" s="47">
        <v>32</v>
      </c>
      <c r="G29" s="52">
        <v>0.32</v>
      </c>
      <c r="H29" s="53">
        <v>100</v>
      </c>
      <c r="I29" s="54" t="s">
        <v>322</v>
      </c>
      <c r="J29" s="70">
        <v>25</v>
      </c>
      <c r="K29" s="70">
        <v>101</v>
      </c>
      <c r="L29" s="55">
        <v>0.3</v>
      </c>
      <c r="M29" s="50">
        <f t="shared" si="0"/>
        <v>0.29868913106957323</v>
      </c>
      <c r="N29" s="56">
        <f t="shared" si="1"/>
        <v>8.9606739320871973E-2</v>
      </c>
      <c r="O29" s="61">
        <f t="shared" si="2"/>
        <v>8.9606739320871966</v>
      </c>
      <c r="P29" s="62">
        <f t="shared" si="3"/>
        <v>2.8674156582679031</v>
      </c>
      <c r="Q29" s="63"/>
      <c r="R29" s="64"/>
      <c r="S29" s="48">
        <f>SUM(P29)</f>
        <v>2.8674156582679031</v>
      </c>
      <c r="T29" s="86"/>
    </row>
    <row r="30" spans="1:20">
      <c r="A30" s="51" t="s">
        <v>66</v>
      </c>
      <c r="B30" s="73" t="s">
        <v>17</v>
      </c>
      <c r="C30" s="47" t="s">
        <v>16</v>
      </c>
      <c r="D30" s="47">
        <v>2018</v>
      </c>
      <c r="E30" s="47">
        <v>249</v>
      </c>
      <c r="F30" s="47">
        <v>33</v>
      </c>
      <c r="G30" s="69">
        <v>0.33</v>
      </c>
      <c r="H30" s="53">
        <v>100</v>
      </c>
      <c r="I30" s="54" t="s">
        <v>259</v>
      </c>
      <c r="J30" s="70">
        <v>41</v>
      </c>
      <c r="K30" s="70">
        <v>102</v>
      </c>
      <c r="L30" s="55">
        <v>0.65</v>
      </c>
      <c r="M30" s="50">
        <f t="shared" si="0"/>
        <v>0.15333274463921964</v>
      </c>
      <c r="N30" s="56">
        <f t="shared" si="1"/>
        <v>9.9666284015492768E-2</v>
      </c>
      <c r="O30" s="61">
        <f t="shared" si="2"/>
        <v>9.9666284015492774</v>
      </c>
      <c r="P30" s="62">
        <f t="shared" si="3"/>
        <v>3.2889873725112615</v>
      </c>
      <c r="Q30" s="63"/>
      <c r="R30" s="64" t="s">
        <v>302</v>
      </c>
      <c r="S30" s="48">
        <f>SUM(P30)*0.8</f>
        <v>2.6311898980090094</v>
      </c>
      <c r="T30" s="86"/>
    </row>
    <row r="31" spans="1:20">
      <c r="A31" s="46" t="s">
        <v>79</v>
      </c>
      <c r="B31" s="73" t="s">
        <v>17</v>
      </c>
      <c r="C31" s="47" t="s">
        <v>16</v>
      </c>
      <c r="D31" s="47">
        <v>2018</v>
      </c>
      <c r="E31" s="47">
        <v>249</v>
      </c>
      <c r="F31" s="47">
        <v>33</v>
      </c>
      <c r="G31" s="69">
        <v>0.33</v>
      </c>
      <c r="H31" s="53">
        <v>100</v>
      </c>
      <c r="I31" s="54" t="s">
        <v>260</v>
      </c>
      <c r="J31" s="70">
        <v>41</v>
      </c>
      <c r="K31" s="70">
        <v>100</v>
      </c>
      <c r="L31" s="55">
        <v>0.65</v>
      </c>
      <c r="M31" s="50">
        <f t="shared" si="0"/>
        <v>0.1484068809639387</v>
      </c>
      <c r="N31" s="56">
        <f t="shared" si="1"/>
        <v>9.646447262656016E-2</v>
      </c>
      <c r="O31" s="61">
        <f t="shared" si="2"/>
        <v>9.6464472626560163</v>
      </c>
      <c r="P31" s="62">
        <f t="shared" si="3"/>
        <v>3.1833275966764853</v>
      </c>
      <c r="Q31" s="63"/>
      <c r="R31" s="64" t="s">
        <v>302</v>
      </c>
      <c r="S31" s="48">
        <f>SUM(P31)*0.8</f>
        <v>2.5466620773411885</v>
      </c>
      <c r="T31" s="86"/>
    </row>
    <row r="32" spans="1:20">
      <c r="A32" s="46" t="s">
        <v>288</v>
      </c>
      <c r="B32" s="73" t="s">
        <v>17</v>
      </c>
      <c r="C32" s="47" t="s">
        <v>8</v>
      </c>
      <c r="D32" s="47">
        <v>2018</v>
      </c>
      <c r="E32" s="47">
        <v>345</v>
      </c>
      <c r="F32" s="47">
        <v>49</v>
      </c>
      <c r="G32" s="69">
        <v>0.49</v>
      </c>
      <c r="H32" s="53">
        <v>100</v>
      </c>
      <c r="I32" s="54" t="s">
        <v>261</v>
      </c>
      <c r="J32" s="70">
        <v>43</v>
      </c>
      <c r="K32" s="70">
        <v>71</v>
      </c>
      <c r="L32" s="55">
        <v>0.9</v>
      </c>
      <c r="M32" s="50">
        <f t="shared" si="0"/>
        <v>7.0691727844711019E-2</v>
      </c>
      <c r="N32" s="56">
        <f t="shared" si="1"/>
        <v>6.3622555060239921E-2</v>
      </c>
      <c r="O32" s="61">
        <f t="shared" si="2"/>
        <v>6.3622555060239918</v>
      </c>
      <c r="P32" s="62">
        <f t="shared" si="3"/>
        <v>3.1175051979517558</v>
      </c>
      <c r="Q32" s="63"/>
      <c r="R32" s="64" t="s">
        <v>302</v>
      </c>
      <c r="S32" s="48">
        <f>SUM(P32)*0.8</f>
        <v>2.4940041583614048</v>
      </c>
      <c r="T32" s="86"/>
    </row>
    <row r="33" spans="1:20">
      <c r="A33" s="46" t="s">
        <v>241</v>
      </c>
      <c r="B33" s="73" t="s">
        <v>17</v>
      </c>
      <c r="C33" s="47" t="s">
        <v>64</v>
      </c>
      <c r="D33" s="47">
        <v>2019</v>
      </c>
      <c r="E33" s="47">
        <v>410</v>
      </c>
      <c r="F33" s="47">
        <v>32</v>
      </c>
      <c r="G33" s="52">
        <v>0.32</v>
      </c>
      <c r="H33" s="53">
        <v>100</v>
      </c>
      <c r="I33" s="54" t="s">
        <v>323</v>
      </c>
      <c r="J33" s="70">
        <v>7</v>
      </c>
      <c r="K33" s="70">
        <v>27</v>
      </c>
      <c r="L33" s="55">
        <v>0.3</v>
      </c>
      <c r="M33" s="50">
        <f t="shared" si="0"/>
        <v>0.28312608797850569</v>
      </c>
      <c r="N33" s="56">
        <f t="shared" si="1"/>
        <v>8.4937826393551699E-2</v>
      </c>
      <c r="O33" s="61">
        <f t="shared" si="2"/>
        <v>8.4937826393551692</v>
      </c>
      <c r="P33" s="62">
        <f t="shared" si="3"/>
        <v>2.7180104445936544</v>
      </c>
      <c r="Q33" s="63"/>
      <c r="R33" s="64" t="s">
        <v>51</v>
      </c>
      <c r="S33" s="48">
        <f>SUM(P33)*0.9</f>
        <v>2.4462094001342889</v>
      </c>
      <c r="T33" s="86"/>
    </row>
    <row r="34" spans="1:20">
      <c r="A34" s="51" t="s">
        <v>62</v>
      </c>
      <c r="B34" s="73" t="s">
        <v>17</v>
      </c>
      <c r="C34" s="47" t="s">
        <v>8</v>
      </c>
      <c r="D34" s="47">
        <v>2018</v>
      </c>
      <c r="E34" s="47">
        <v>345</v>
      </c>
      <c r="F34" s="47">
        <v>49</v>
      </c>
      <c r="G34" s="69">
        <v>0.49</v>
      </c>
      <c r="H34" s="53">
        <v>100</v>
      </c>
      <c r="I34" s="54" t="s">
        <v>262</v>
      </c>
      <c r="J34" s="70">
        <v>47</v>
      </c>
      <c r="K34" s="70">
        <v>76</v>
      </c>
      <c r="L34" s="55">
        <v>0.9</v>
      </c>
      <c r="M34" s="50">
        <f t="shared" si="0"/>
        <v>6.7563699777754949E-2</v>
      </c>
      <c r="N34" s="56">
        <f t="shared" si="1"/>
        <v>6.0807329799979458E-2</v>
      </c>
      <c r="O34" s="61">
        <f t="shared" si="2"/>
        <v>6.0807329799979462</v>
      </c>
      <c r="P34" s="62">
        <f t="shared" si="3"/>
        <v>2.9795591601989937</v>
      </c>
      <c r="Q34" s="63"/>
      <c r="R34" s="64" t="s">
        <v>302</v>
      </c>
      <c r="S34" s="48">
        <f>SUM(P34)*0.8</f>
        <v>2.3836473281591952</v>
      </c>
      <c r="T34" s="86"/>
    </row>
    <row r="35" spans="1:20">
      <c r="A35" s="46" t="s">
        <v>239</v>
      </c>
      <c r="B35" s="73" t="s">
        <v>17</v>
      </c>
      <c r="C35" s="47" t="s">
        <v>64</v>
      </c>
      <c r="D35" s="47">
        <v>2019</v>
      </c>
      <c r="E35" s="47">
        <v>410</v>
      </c>
      <c r="F35" s="47">
        <v>32</v>
      </c>
      <c r="G35" s="52">
        <v>0.32</v>
      </c>
      <c r="H35" s="53">
        <v>100</v>
      </c>
      <c r="I35" s="54" t="s">
        <v>324</v>
      </c>
      <c r="J35" s="70">
        <v>31</v>
      </c>
      <c r="K35" s="70">
        <v>106</v>
      </c>
      <c r="L35" s="55">
        <v>0.3</v>
      </c>
      <c r="M35" s="50">
        <f t="shared" si="0"/>
        <v>0.24400867135934656</v>
      </c>
      <c r="N35" s="56">
        <f t="shared" si="1"/>
        <v>7.3202601407803963E-2</v>
      </c>
      <c r="O35" s="61">
        <f t="shared" si="2"/>
        <v>7.3202601407803964</v>
      </c>
      <c r="P35" s="62">
        <f t="shared" si="3"/>
        <v>2.3424832450497268</v>
      </c>
      <c r="Q35" s="63"/>
      <c r="R35" s="64"/>
      <c r="S35" s="48">
        <f>SUM(P35)</f>
        <v>2.3424832450497268</v>
      </c>
      <c r="T35" s="86"/>
    </row>
    <row r="36" spans="1:20">
      <c r="A36" s="46" t="s">
        <v>59</v>
      </c>
      <c r="B36" s="73" t="s">
        <v>17</v>
      </c>
      <c r="C36" s="47" t="s">
        <v>8</v>
      </c>
      <c r="D36" s="47">
        <v>2018</v>
      </c>
      <c r="E36" s="47">
        <v>345</v>
      </c>
      <c r="F36" s="47">
        <v>49</v>
      </c>
      <c r="G36" s="69">
        <v>0.49</v>
      </c>
      <c r="H36" s="53">
        <v>100</v>
      </c>
      <c r="I36" s="54" t="s">
        <v>263</v>
      </c>
      <c r="J36" s="70">
        <v>47</v>
      </c>
      <c r="K36" s="70">
        <v>74</v>
      </c>
      <c r="L36" s="55">
        <v>0.9</v>
      </c>
      <c r="M36" s="50">
        <f t="shared" si="0"/>
        <v>6.3717195132260124E-2</v>
      </c>
      <c r="N36" s="56">
        <f t="shared" si="1"/>
        <v>5.7345475619034116E-2</v>
      </c>
      <c r="O36" s="61">
        <f t="shared" si="2"/>
        <v>5.7345475619034119</v>
      </c>
      <c r="P36" s="62">
        <f t="shared" si="3"/>
        <v>2.8099283053326718</v>
      </c>
      <c r="Q36" s="63"/>
      <c r="R36" s="64" t="s">
        <v>302</v>
      </c>
      <c r="S36" s="48">
        <f t="shared" ref="S36:S43" si="4">SUM(P36)*0.8</f>
        <v>2.2479426442661374</v>
      </c>
      <c r="T36" s="86"/>
    </row>
    <row r="37" spans="1:20">
      <c r="A37" s="51" t="s">
        <v>82</v>
      </c>
      <c r="B37" s="73" t="s">
        <v>17</v>
      </c>
      <c r="C37" s="47" t="s">
        <v>54</v>
      </c>
      <c r="D37" s="47">
        <v>2018</v>
      </c>
      <c r="E37" s="47">
        <v>332</v>
      </c>
      <c r="F37" s="47">
        <v>36</v>
      </c>
      <c r="G37" s="52">
        <v>0.36</v>
      </c>
      <c r="H37" s="53">
        <v>100</v>
      </c>
      <c r="I37" s="54" t="s">
        <v>264</v>
      </c>
      <c r="J37" s="70">
        <v>67</v>
      </c>
      <c r="K37" s="70">
        <v>161</v>
      </c>
      <c r="L37" s="55">
        <v>0.5</v>
      </c>
      <c r="M37" s="50">
        <f t="shared" si="0"/>
        <v>0.14476453153520696</v>
      </c>
      <c r="N37" s="56">
        <f t="shared" si="1"/>
        <v>7.2382265767603482E-2</v>
      </c>
      <c r="O37" s="61">
        <f t="shared" si="2"/>
        <v>7.238226576760348</v>
      </c>
      <c r="P37" s="62">
        <f t="shared" si="3"/>
        <v>2.6057615676337251</v>
      </c>
      <c r="Q37" s="63"/>
      <c r="R37" s="64" t="s">
        <v>302</v>
      </c>
      <c r="S37" s="48">
        <f t="shared" si="4"/>
        <v>2.0846092541069803</v>
      </c>
      <c r="T37" s="86"/>
    </row>
    <row r="38" spans="1:20">
      <c r="A38" s="51" t="s">
        <v>71</v>
      </c>
      <c r="B38" s="73" t="s">
        <v>17</v>
      </c>
      <c r="C38" s="47" t="s">
        <v>16</v>
      </c>
      <c r="D38" s="47">
        <v>2018</v>
      </c>
      <c r="E38" s="47">
        <v>249</v>
      </c>
      <c r="F38" s="47">
        <v>33</v>
      </c>
      <c r="G38" s="69">
        <v>0.33</v>
      </c>
      <c r="H38" s="53">
        <v>100</v>
      </c>
      <c r="I38" s="54" t="s">
        <v>266</v>
      </c>
      <c r="J38" s="70">
        <v>46</v>
      </c>
      <c r="K38" s="70">
        <v>86</v>
      </c>
      <c r="L38" s="55">
        <v>0.65</v>
      </c>
      <c r="M38" s="50">
        <f t="shared" si="0"/>
        <v>9.14213755996654E-2</v>
      </c>
      <c r="N38" s="56">
        <f t="shared" si="1"/>
        <v>5.942389413978251E-2</v>
      </c>
      <c r="O38" s="61">
        <f t="shared" si="2"/>
        <v>5.9423894139782512</v>
      </c>
      <c r="P38" s="62">
        <f t="shared" si="3"/>
        <v>1.960988506612823</v>
      </c>
      <c r="Q38" s="63"/>
      <c r="R38" s="64" t="s">
        <v>302</v>
      </c>
      <c r="S38" s="48">
        <f t="shared" si="4"/>
        <v>1.5687908052902584</v>
      </c>
      <c r="T38" s="86"/>
    </row>
    <row r="39" spans="1:20">
      <c r="A39" s="46" t="s">
        <v>67</v>
      </c>
      <c r="B39" s="73" t="s">
        <v>17</v>
      </c>
      <c r="C39" s="47" t="s">
        <v>16</v>
      </c>
      <c r="D39" s="47">
        <v>2018</v>
      </c>
      <c r="E39" s="47">
        <v>249</v>
      </c>
      <c r="F39" s="47">
        <v>33</v>
      </c>
      <c r="G39" s="69">
        <v>0.33</v>
      </c>
      <c r="H39" s="53">
        <v>100</v>
      </c>
      <c r="I39" s="54" t="s">
        <v>267</v>
      </c>
      <c r="J39" s="70">
        <v>45</v>
      </c>
      <c r="K39" s="70">
        <v>84</v>
      </c>
      <c r="L39" s="55">
        <v>0.65</v>
      </c>
      <c r="M39" s="50">
        <f t="shared" si="0"/>
        <v>9.1139550878070699E-2</v>
      </c>
      <c r="N39" s="56">
        <f t="shared" si="1"/>
        <v>5.9240708070745954E-2</v>
      </c>
      <c r="O39" s="61">
        <f t="shared" si="2"/>
        <v>5.9240708070745951</v>
      </c>
      <c r="P39" s="62">
        <f t="shared" si="3"/>
        <v>1.9549433663346165</v>
      </c>
      <c r="Q39" s="63"/>
      <c r="R39" s="64" t="s">
        <v>302</v>
      </c>
      <c r="S39" s="48">
        <f t="shared" si="4"/>
        <v>1.5639546930676933</v>
      </c>
      <c r="T39" s="86"/>
    </row>
    <row r="40" spans="1:20">
      <c r="A40" s="46" t="s">
        <v>290</v>
      </c>
      <c r="B40" s="73" t="s">
        <v>17</v>
      </c>
      <c r="C40" s="47" t="s">
        <v>16</v>
      </c>
      <c r="D40" s="47">
        <v>2018</v>
      </c>
      <c r="E40" s="47">
        <v>249</v>
      </c>
      <c r="F40" s="47">
        <v>33</v>
      </c>
      <c r="G40" s="69">
        <v>0.33</v>
      </c>
      <c r="H40" s="53">
        <v>100</v>
      </c>
      <c r="I40" s="54" t="s">
        <v>268</v>
      </c>
      <c r="J40" s="70">
        <v>51</v>
      </c>
      <c r="K40" s="70">
        <v>84</v>
      </c>
      <c r="L40" s="55">
        <v>0.65</v>
      </c>
      <c r="M40" s="50">
        <f t="shared" si="0"/>
        <v>7.0313847180380792E-2</v>
      </c>
      <c r="N40" s="56">
        <f t="shared" si="1"/>
        <v>4.5704000667247516E-2</v>
      </c>
      <c r="O40" s="61">
        <f t="shared" si="2"/>
        <v>4.5704000667247513</v>
      </c>
      <c r="P40" s="62">
        <f t="shared" si="3"/>
        <v>1.5082320220191681</v>
      </c>
      <c r="Q40" s="63"/>
      <c r="R40" s="64" t="s">
        <v>302</v>
      </c>
      <c r="S40" s="48">
        <f t="shared" si="4"/>
        <v>1.2065856176153344</v>
      </c>
      <c r="T40" s="86"/>
    </row>
    <row r="41" spans="1:20">
      <c r="A41" s="46" t="s">
        <v>245</v>
      </c>
      <c r="B41" s="73" t="s">
        <v>17</v>
      </c>
      <c r="C41" s="47" t="s">
        <v>54</v>
      </c>
      <c r="D41" s="47">
        <v>2018</v>
      </c>
      <c r="E41" s="47">
        <v>332</v>
      </c>
      <c r="F41" s="47">
        <v>36</v>
      </c>
      <c r="G41" s="52">
        <v>0.36</v>
      </c>
      <c r="H41" s="53">
        <v>100</v>
      </c>
      <c r="I41" s="54" t="s">
        <v>269</v>
      </c>
      <c r="J41" s="70">
        <v>95</v>
      </c>
      <c r="K41" s="70">
        <v>161</v>
      </c>
      <c r="L41" s="55">
        <v>0.5</v>
      </c>
      <c r="M41" s="50">
        <f t="shared" si="0"/>
        <v>7.4733877678052438E-2</v>
      </c>
      <c r="N41" s="56">
        <f t="shared" si="1"/>
        <v>3.7366938839026219E-2</v>
      </c>
      <c r="O41" s="61">
        <f t="shared" si="2"/>
        <v>3.736693883902622</v>
      </c>
      <c r="P41" s="62">
        <f t="shared" si="3"/>
        <v>1.3452097982049438</v>
      </c>
      <c r="Q41" s="63"/>
      <c r="R41" s="64" t="s">
        <v>302</v>
      </c>
      <c r="S41" s="48">
        <f t="shared" si="4"/>
        <v>1.076167838563955</v>
      </c>
      <c r="T41" s="86"/>
    </row>
    <row r="42" spans="1:20">
      <c r="A42" s="46" t="s">
        <v>86</v>
      </c>
      <c r="B42" s="73" t="s">
        <v>17</v>
      </c>
      <c r="C42" s="47" t="s">
        <v>16</v>
      </c>
      <c r="D42" s="47">
        <v>2018</v>
      </c>
      <c r="E42" s="47">
        <v>249</v>
      </c>
      <c r="F42" s="47">
        <v>33</v>
      </c>
      <c r="G42" s="69">
        <v>0.33</v>
      </c>
      <c r="H42" s="53">
        <v>100</v>
      </c>
      <c r="I42" s="54" t="s">
        <v>270</v>
      </c>
      <c r="J42" s="70">
        <v>64</v>
      </c>
      <c r="K42" s="70">
        <v>100</v>
      </c>
      <c r="L42" s="55">
        <v>0.65</v>
      </c>
      <c r="M42" s="50">
        <f t="shared" si="0"/>
        <v>6.2646423640261642E-2</v>
      </c>
      <c r="N42" s="56">
        <f t="shared" si="1"/>
        <v>4.0720175366170071E-2</v>
      </c>
      <c r="O42" s="61">
        <f t="shared" si="2"/>
        <v>4.0720175366170075</v>
      </c>
      <c r="P42" s="62">
        <f t="shared" si="3"/>
        <v>1.3437657870836126</v>
      </c>
      <c r="Q42" s="63"/>
      <c r="R42" s="64" t="s">
        <v>302</v>
      </c>
      <c r="S42" s="48">
        <f t="shared" si="4"/>
        <v>1.07501262966689</v>
      </c>
      <c r="T42" s="86"/>
    </row>
    <row r="43" spans="1:20">
      <c r="A43" s="46" t="s">
        <v>186</v>
      </c>
      <c r="B43" s="73" t="s">
        <v>17</v>
      </c>
      <c r="C43" s="47" t="s">
        <v>16</v>
      </c>
      <c r="D43" s="47">
        <v>2018</v>
      </c>
      <c r="E43" s="47">
        <v>249</v>
      </c>
      <c r="F43" s="47">
        <v>33</v>
      </c>
      <c r="G43" s="69">
        <v>0.33</v>
      </c>
      <c r="H43" s="53">
        <v>100</v>
      </c>
      <c r="I43" s="54" t="s">
        <v>271</v>
      </c>
      <c r="J43" s="70">
        <v>54</v>
      </c>
      <c r="K43" s="70">
        <v>84</v>
      </c>
      <c r="L43" s="55">
        <v>0.65</v>
      </c>
      <c r="M43" s="50">
        <f t="shared" si="0"/>
        <v>6.2027426179130346E-2</v>
      </c>
      <c r="N43" s="56">
        <f t="shared" si="1"/>
        <v>4.0317827016434729E-2</v>
      </c>
      <c r="O43" s="61">
        <f t="shared" si="2"/>
        <v>4.0317827016434729</v>
      </c>
      <c r="P43" s="62">
        <f t="shared" si="3"/>
        <v>1.3304882915423462</v>
      </c>
      <c r="Q43" s="63"/>
      <c r="R43" s="64" t="s">
        <v>302</v>
      </c>
      <c r="S43" s="48">
        <f t="shared" si="4"/>
        <v>1.0643906332338771</v>
      </c>
      <c r="T43" s="86"/>
    </row>
    <row r="44" spans="1:20">
      <c r="A44" s="46" t="s">
        <v>292</v>
      </c>
      <c r="B44" s="73" t="s">
        <v>17</v>
      </c>
      <c r="C44" s="47" t="s">
        <v>64</v>
      </c>
      <c r="D44" s="47">
        <v>2018</v>
      </c>
      <c r="E44" s="47">
        <v>393</v>
      </c>
      <c r="F44" s="47">
        <v>32</v>
      </c>
      <c r="G44" s="52">
        <v>0.32</v>
      </c>
      <c r="H44" s="53">
        <v>100</v>
      </c>
      <c r="I44" s="54" t="s">
        <v>273</v>
      </c>
      <c r="J44" s="70">
        <v>9</v>
      </c>
      <c r="K44" s="70">
        <v>22</v>
      </c>
      <c r="L44" s="55">
        <v>0.3</v>
      </c>
      <c r="M44" s="50">
        <f t="shared" si="0"/>
        <v>0.14895447337462894</v>
      </c>
      <c r="N44" s="56">
        <f t="shared" si="1"/>
        <v>4.4686342012388684E-2</v>
      </c>
      <c r="O44" s="61">
        <f t="shared" si="2"/>
        <v>4.468634201238868</v>
      </c>
      <c r="P44" s="62">
        <f t="shared" si="3"/>
        <v>1.4299629443964379</v>
      </c>
      <c r="Q44" s="63"/>
      <c r="R44" s="64" t="s">
        <v>303</v>
      </c>
      <c r="S44" s="48">
        <f>SUM(P44)*0.72</f>
        <v>1.0295733199654353</v>
      </c>
      <c r="T44" s="86"/>
    </row>
    <row r="45" spans="1:20">
      <c r="A45" s="46" t="s">
        <v>325</v>
      </c>
      <c r="B45" s="73" t="s">
        <v>17</v>
      </c>
      <c r="C45" s="47" t="s">
        <v>64</v>
      </c>
      <c r="D45" s="47">
        <v>2019</v>
      </c>
      <c r="E45" s="47">
        <v>410</v>
      </c>
      <c r="F45" s="47">
        <v>32</v>
      </c>
      <c r="G45" s="52">
        <v>0.32</v>
      </c>
      <c r="H45" s="53">
        <v>100</v>
      </c>
      <c r="I45" s="54" t="s">
        <v>326</v>
      </c>
      <c r="J45" s="70">
        <v>63</v>
      </c>
      <c r="K45" s="70">
        <v>98</v>
      </c>
      <c r="L45" s="55">
        <v>0.3</v>
      </c>
      <c r="M45" s="50">
        <f t="shared" si="0"/>
        <v>6.2027426179130346E-2</v>
      </c>
      <c r="N45" s="56">
        <f t="shared" si="1"/>
        <v>1.8608227853739102E-2</v>
      </c>
      <c r="O45" s="61">
        <f t="shared" si="2"/>
        <v>1.8608227853739101</v>
      </c>
      <c r="P45" s="62">
        <f t="shared" si="3"/>
        <v>0.59546329131965126</v>
      </c>
      <c r="Q45" s="63"/>
      <c r="R45" s="64"/>
      <c r="S45" s="48">
        <f>SUM(P45)</f>
        <v>0.59546329131965126</v>
      </c>
      <c r="T45" s="86"/>
    </row>
    <row r="46" spans="1:20">
      <c r="A46" s="46" t="s">
        <v>327</v>
      </c>
      <c r="B46" s="73" t="s">
        <v>17</v>
      </c>
      <c r="C46" s="47" t="s">
        <v>64</v>
      </c>
      <c r="D46" s="47">
        <v>2019</v>
      </c>
      <c r="E46" s="47">
        <v>410</v>
      </c>
      <c r="F46" s="47">
        <v>32</v>
      </c>
      <c r="G46" s="52">
        <v>0.32</v>
      </c>
      <c r="H46" s="53">
        <v>100</v>
      </c>
      <c r="I46" s="54" t="s">
        <v>328</v>
      </c>
      <c r="J46" s="70">
        <v>16</v>
      </c>
      <c r="K46" s="70">
        <v>25</v>
      </c>
      <c r="L46" s="55">
        <v>0.3</v>
      </c>
      <c r="M46" s="50">
        <f t="shared" si="0"/>
        <v>6.2646423640261642E-2</v>
      </c>
      <c r="N46" s="56">
        <f t="shared" si="1"/>
        <v>1.8793927092078493E-2</v>
      </c>
      <c r="O46" s="61">
        <f t="shared" si="2"/>
        <v>1.8793927092078493</v>
      </c>
      <c r="P46" s="62">
        <f t="shared" si="3"/>
        <v>0.60140566694651176</v>
      </c>
      <c r="Q46" s="63"/>
      <c r="R46" s="64" t="s">
        <v>51</v>
      </c>
      <c r="S46" s="48">
        <f>SUM(P46)*0.9</f>
        <v>0.54126510025186059</v>
      </c>
      <c r="T46" s="86"/>
    </row>
    <row r="47" spans="1:20">
      <c r="A47" s="46" t="s">
        <v>295</v>
      </c>
      <c r="B47" s="73" t="s">
        <v>17</v>
      </c>
      <c r="C47" s="47" t="s">
        <v>64</v>
      </c>
      <c r="D47" s="47">
        <v>2018</v>
      </c>
      <c r="E47" s="47">
        <v>393</v>
      </c>
      <c r="F47" s="47">
        <v>32</v>
      </c>
      <c r="G47" s="52">
        <v>0.32</v>
      </c>
      <c r="H47" s="53">
        <v>100</v>
      </c>
      <c r="I47" s="54" t="s">
        <v>276</v>
      </c>
      <c r="J47" s="70">
        <v>63</v>
      </c>
      <c r="K47" s="70">
        <v>96</v>
      </c>
      <c r="L47" s="55">
        <v>0.3</v>
      </c>
      <c r="M47" s="50">
        <f t="shared" si="0"/>
        <v>5.922006533754709E-2</v>
      </c>
      <c r="N47" s="56">
        <f t="shared" si="1"/>
        <v>1.7766019601264126E-2</v>
      </c>
      <c r="O47" s="61">
        <f t="shared" si="2"/>
        <v>1.7766019601264127</v>
      </c>
      <c r="P47" s="62">
        <f t="shared" si="3"/>
        <v>0.56851262724045204</v>
      </c>
      <c r="Q47" s="63"/>
      <c r="R47" s="64" t="s">
        <v>302</v>
      </c>
      <c r="S47" s="48">
        <f>SUM(P47)*0.8</f>
        <v>0.45481010179236164</v>
      </c>
      <c r="T47" s="86"/>
    </row>
    <row r="48" spans="1:20">
      <c r="A48" s="46" t="s">
        <v>329</v>
      </c>
      <c r="B48" s="73" t="s">
        <v>17</v>
      </c>
      <c r="C48" s="47" t="s">
        <v>64</v>
      </c>
      <c r="D48" s="47">
        <v>2019</v>
      </c>
      <c r="E48" s="47">
        <v>410</v>
      </c>
      <c r="F48" s="47">
        <v>32</v>
      </c>
      <c r="G48" s="52">
        <v>0.32</v>
      </c>
      <c r="H48" s="53">
        <v>100</v>
      </c>
      <c r="I48" s="54" t="s">
        <v>330</v>
      </c>
      <c r="J48" s="70">
        <v>68</v>
      </c>
      <c r="K48" s="70">
        <v>92</v>
      </c>
      <c r="L48" s="55">
        <v>0.3</v>
      </c>
      <c r="M48" s="50">
        <f t="shared" si="0"/>
        <v>4.4824621321527702E-2</v>
      </c>
      <c r="N48" s="56">
        <f t="shared" si="1"/>
        <v>1.3447386396458311E-2</v>
      </c>
      <c r="O48" s="61">
        <f t="shared" si="2"/>
        <v>1.3447386396458312</v>
      </c>
      <c r="P48" s="62">
        <f t="shared" si="3"/>
        <v>0.43031636468666601</v>
      </c>
      <c r="Q48" s="63"/>
      <c r="R48" s="64"/>
      <c r="S48" s="48">
        <f>SUM(P48)</f>
        <v>0.43031636468666601</v>
      </c>
      <c r="T48" s="86"/>
    </row>
    <row r="49" spans="1:24">
      <c r="A49" s="46" t="s">
        <v>243</v>
      </c>
      <c r="B49" s="73" t="s">
        <v>17</v>
      </c>
      <c r="C49" s="47" t="s">
        <v>64</v>
      </c>
      <c r="D49" s="47">
        <v>2017</v>
      </c>
      <c r="E49" s="47">
        <v>400</v>
      </c>
      <c r="F49" s="47">
        <v>35</v>
      </c>
      <c r="G49" s="52">
        <v>0.35</v>
      </c>
      <c r="H49" s="53">
        <v>100</v>
      </c>
      <c r="I49" s="54" t="s">
        <v>244</v>
      </c>
      <c r="J49" s="70">
        <v>12</v>
      </c>
      <c r="K49" s="70">
        <v>23</v>
      </c>
      <c r="L49" s="55">
        <v>0.3</v>
      </c>
      <c r="M49" s="50">
        <f t="shared" si="0"/>
        <v>9.6021002095444882E-2</v>
      </c>
      <c r="N49" s="56">
        <f t="shared" si="1"/>
        <v>2.8806300628633465E-2</v>
      </c>
      <c r="O49" s="61">
        <f t="shared" si="2"/>
        <v>2.8806300628633466</v>
      </c>
      <c r="P49" s="62">
        <f t="shared" si="3"/>
        <v>1.0082205220021712</v>
      </c>
      <c r="Q49" s="63"/>
      <c r="R49" s="64" t="s">
        <v>305</v>
      </c>
      <c r="S49" s="48">
        <f>SUM(P49)*0.36</f>
        <v>0.36295938792078158</v>
      </c>
      <c r="T49" s="86"/>
    </row>
    <row r="50" spans="1:24">
      <c r="A50" s="46" t="s">
        <v>215</v>
      </c>
      <c r="B50" s="73" t="s">
        <v>17</v>
      </c>
      <c r="C50" s="47" t="s">
        <v>64</v>
      </c>
      <c r="D50" s="47">
        <v>2017</v>
      </c>
      <c r="E50" s="47">
        <v>400</v>
      </c>
      <c r="F50" s="47">
        <v>35</v>
      </c>
      <c r="G50" s="52">
        <v>0.35</v>
      </c>
      <c r="H50" s="53">
        <v>100</v>
      </c>
      <c r="I50" s="54" t="s">
        <v>247</v>
      </c>
      <c r="J50" s="70">
        <v>90</v>
      </c>
      <c r="K50" s="70">
        <v>108</v>
      </c>
      <c r="L50" s="55">
        <v>0.3</v>
      </c>
      <c r="M50" s="50">
        <f t="shared" si="0"/>
        <v>3.3180992620688819E-2</v>
      </c>
      <c r="N50" s="56">
        <f t="shared" si="1"/>
        <v>9.9542977862066458E-3</v>
      </c>
      <c r="O50" s="61">
        <f t="shared" si="2"/>
        <v>0.99542977862066462</v>
      </c>
      <c r="P50" s="62">
        <f t="shared" si="3"/>
        <v>0.34840042251723258</v>
      </c>
      <c r="Q50" s="63"/>
      <c r="R50" s="64" t="s">
        <v>307</v>
      </c>
      <c r="S50" s="48">
        <f>SUM(P50)*0.4</f>
        <v>0.13936016900689305</v>
      </c>
      <c r="T50" s="86"/>
    </row>
    <row r="51" spans="1:24">
      <c r="A51" s="46" t="s">
        <v>248</v>
      </c>
      <c r="B51" s="73" t="s">
        <v>17</v>
      </c>
      <c r="C51" s="47" t="s">
        <v>64</v>
      </c>
      <c r="D51" s="47">
        <v>2017</v>
      </c>
      <c r="E51" s="47">
        <v>400</v>
      </c>
      <c r="F51" s="47">
        <v>35</v>
      </c>
      <c r="G51" s="52">
        <v>0.35</v>
      </c>
      <c r="H51" s="53">
        <v>100</v>
      </c>
      <c r="I51" s="54" t="s">
        <v>249</v>
      </c>
      <c r="J51" s="70">
        <v>86</v>
      </c>
      <c r="K51" s="70">
        <v>97</v>
      </c>
      <c r="L51" s="55">
        <v>0.3</v>
      </c>
      <c r="M51" s="50">
        <f t="shared" si="0"/>
        <v>2.8182862290338909E-2</v>
      </c>
      <c r="N51" s="56">
        <f t="shared" si="1"/>
        <v>8.4548586871016716E-3</v>
      </c>
      <c r="O51" s="61">
        <f t="shared" si="2"/>
        <v>0.84548586871016718</v>
      </c>
      <c r="P51" s="62">
        <f t="shared" si="3"/>
        <v>0.29592005404855848</v>
      </c>
      <c r="Q51" s="63"/>
      <c r="R51" s="64" t="s">
        <v>307</v>
      </c>
      <c r="S51" s="48">
        <f>SUM(P51)*0.4</f>
        <v>0.11836802161942339</v>
      </c>
      <c r="T51" s="86"/>
      <c r="U51" s="96" t="s">
        <v>331</v>
      </c>
      <c r="V51" s="96"/>
      <c r="W51" s="96"/>
      <c r="X51" s="96"/>
    </row>
    <row r="52" spans="1:24" ht="15.75">
      <c r="C52" s="88"/>
      <c r="D52" s="88"/>
      <c r="E52" s="88"/>
      <c r="F52" s="88"/>
      <c r="H52" s="89"/>
      <c r="I52" s="90"/>
      <c r="J52" s="18"/>
      <c r="K52" s="18"/>
      <c r="L52" s="91"/>
      <c r="M52" s="8"/>
      <c r="N52" s="92"/>
      <c r="O52" s="2"/>
      <c r="P52" s="93"/>
      <c r="Q52" s="94"/>
      <c r="S52" s="75">
        <f>SUM(S15:S51)</f>
        <v>98.581883953904025</v>
      </c>
    </row>
    <row r="53" spans="1:24" ht="15.75">
      <c r="A53" s="3"/>
      <c r="C53" s="88"/>
      <c r="D53" s="88"/>
      <c r="E53" s="88"/>
      <c r="F53" s="88"/>
      <c r="H53" s="89"/>
      <c r="I53" s="90"/>
      <c r="J53" s="18"/>
      <c r="K53" s="18"/>
      <c r="L53" s="91"/>
      <c r="M53" s="8"/>
      <c r="N53" s="92"/>
      <c r="O53" s="2"/>
      <c r="P53" s="93"/>
      <c r="Q53" s="94"/>
      <c r="R53" s="68" t="s">
        <v>121</v>
      </c>
      <c r="S53" s="75">
        <f>S52-S20</f>
        <v>94.032671228839078</v>
      </c>
    </row>
    <row r="54" spans="1:24" ht="15.75">
      <c r="C54" s="88"/>
      <c r="D54" s="88"/>
      <c r="E54" s="88"/>
      <c r="F54" s="88"/>
      <c r="H54" s="89"/>
      <c r="I54" s="90"/>
      <c r="J54" s="18"/>
      <c r="K54" s="18"/>
      <c r="L54" s="91"/>
      <c r="M54" s="8"/>
      <c r="N54" s="92"/>
      <c r="O54" s="2"/>
      <c r="P54" s="93"/>
      <c r="Q54" s="94"/>
      <c r="R54" s="7"/>
      <c r="S54" s="79"/>
      <c r="X54" s="75"/>
    </row>
    <row r="55" spans="1:24">
      <c r="A55" s="46" t="s">
        <v>49</v>
      </c>
      <c r="B55" s="72" t="s">
        <v>15</v>
      </c>
      <c r="C55" s="47" t="s">
        <v>8</v>
      </c>
      <c r="D55" s="47">
        <v>2019</v>
      </c>
      <c r="E55" s="47">
        <v>146</v>
      </c>
      <c r="F55" s="47">
        <v>25</v>
      </c>
      <c r="G55" s="52">
        <v>0.25</v>
      </c>
      <c r="H55" s="53">
        <v>100</v>
      </c>
      <c r="I55" s="54" t="s">
        <v>306</v>
      </c>
      <c r="J55" s="49">
        <v>19</v>
      </c>
      <c r="K55" s="49">
        <v>49</v>
      </c>
      <c r="L55" s="55">
        <v>0.9</v>
      </c>
      <c r="M55" s="50">
        <f>(J55/K55+0.99)^-5.67</f>
        <v>0.16251543006603775</v>
      </c>
      <c r="N55" s="56">
        <f>SUM(L55)*M55</f>
        <v>0.14626388705943397</v>
      </c>
      <c r="O55" s="57">
        <f>SUM(N55)*(H55)</f>
        <v>14.626388705943397</v>
      </c>
      <c r="P55" s="58">
        <f>SUM(O55)*G55</f>
        <v>3.6565971764858491</v>
      </c>
      <c r="Q55" s="59"/>
      <c r="R55" s="67"/>
      <c r="S55" s="48">
        <f>SUM(P55)</f>
        <v>3.6565971764858491</v>
      </c>
      <c r="T55" s="95"/>
    </row>
    <row r="56" spans="1:24">
      <c r="A56" s="51" t="s">
        <v>53</v>
      </c>
      <c r="B56" s="72" t="s">
        <v>15</v>
      </c>
      <c r="C56" s="47" t="s">
        <v>8</v>
      </c>
      <c r="D56" s="47">
        <v>2017</v>
      </c>
      <c r="E56" s="47">
        <v>134</v>
      </c>
      <c r="F56" s="47">
        <v>24</v>
      </c>
      <c r="G56" s="52">
        <v>0.24</v>
      </c>
      <c r="H56" s="53">
        <v>100</v>
      </c>
      <c r="I56" s="54" t="s">
        <v>229</v>
      </c>
      <c r="J56" s="49">
        <v>19</v>
      </c>
      <c r="K56" s="49">
        <v>69</v>
      </c>
      <c r="L56" s="55">
        <v>0.9</v>
      </c>
      <c r="M56" s="50">
        <f>(J56/K56+0.99)^-5.67</f>
        <v>0.26329434486950543</v>
      </c>
      <c r="N56" s="56">
        <f>SUM(L56)*M56</f>
        <v>0.23696491038255488</v>
      </c>
      <c r="O56" s="57">
        <f>SUM(N56)*(H56)</f>
        <v>23.696491038255488</v>
      </c>
      <c r="P56" s="58">
        <f>SUM(O56)*G56</f>
        <v>5.6871578491813164</v>
      </c>
      <c r="Q56" s="59"/>
      <c r="R56" s="64" t="s">
        <v>307</v>
      </c>
      <c r="S56" s="48">
        <f>SUM(P56)*0.4</f>
        <v>2.2748631396725267</v>
      </c>
      <c r="T56" s="95"/>
    </row>
    <row r="57" spans="1:24">
      <c r="A57" s="46" t="s">
        <v>52</v>
      </c>
      <c r="B57" s="72" t="s">
        <v>15</v>
      </c>
      <c r="C57" s="47" t="s">
        <v>8</v>
      </c>
      <c r="D57" s="47">
        <v>2018</v>
      </c>
      <c r="E57" s="47">
        <v>146</v>
      </c>
      <c r="F57" s="47">
        <v>27</v>
      </c>
      <c r="G57" s="52">
        <v>0.27</v>
      </c>
      <c r="H57" s="53">
        <v>100</v>
      </c>
      <c r="I57" s="54" t="s">
        <v>278</v>
      </c>
      <c r="J57" s="49">
        <v>49</v>
      </c>
      <c r="K57" s="49">
        <v>92</v>
      </c>
      <c r="L57" s="55">
        <v>0.9</v>
      </c>
      <c r="M57" s="50">
        <f>(J57/K57+0.99)^-5.67</f>
        <v>9.2198595754414803E-2</v>
      </c>
      <c r="N57" s="56">
        <f>SUM(L57)*M57</f>
        <v>8.297873617897332E-2</v>
      </c>
      <c r="O57" s="57">
        <f>SUM(N57)*(H57)</f>
        <v>8.2978736178973325</v>
      </c>
      <c r="P57" s="58">
        <f>SUM(O57)*G57</f>
        <v>2.2404258768322798</v>
      </c>
      <c r="Q57" s="59"/>
      <c r="R57" s="64" t="s">
        <v>302</v>
      </c>
      <c r="S57" s="48">
        <f>SUM(P57)*0.8</f>
        <v>1.7923407014658239</v>
      </c>
      <c r="T57" s="95"/>
    </row>
    <row r="58" spans="1:24" ht="15.75">
      <c r="S58" s="75">
        <f>SUM(S55:S57)</f>
        <v>7.7238010176241989</v>
      </c>
      <c r="T58" s="3"/>
    </row>
    <row r="59" spans="1:24" ht="15.75">
      <c r="R59" s="68" t="s">
        <v>121</v>
      </c>
      <c r="S59" s="75">
        <f>SUM(S58)</f>
        <v>7.7238010176241989</v>
      </c>
      <c r="T59" s="3"/>
    </row>
    <row r="60" spans="1:24" ht="15.75">
      <c r="R60" s="68"/>
      <c r="S60" s="75"/>
    </row>
    <row r="61" spans="1:24" ht="15.75">
      <c r="R61" s="68"/>
      <c r="S61" s="75"/>
      <c r="T61" s="3"/>
    </row>
    <row r="62" spans="1:24">
      <c r="A62" s="51" t="s">
        <v>127</v>
      </c>
      <c r="B62" s="73" t="s">
        <v>170</v>
      </c>
      <c r="C62" s="47" t="s">
        <v>8</v>
      </c>
      <c r="D62" s="47">
        <v>2018</v>
      </c>
      <c r="E62" s="47">
        <v>124</v>
      </c>
      <c r="F62" s="47">
        <v>24</v>
      </c>
      <c r="G62" s="52">
        <v>0.24</v>
      </c>
      <c r="H62" s="53">
        <v>100</v>
      </c>
      <c r="I62" s="54" t="s">
        <v>279</v>
      </c>
      <c r="J62" s="49">
        <v>1</v>
      </c>
      <c r="K62" s="49">
        <v>64</v>
      </c>
      <c r="L62" s="55">
        <v>0.9</v>
      </c>
      <c r="M62" s="50">
        <f t="shared" ref="M62:M71" si="5">(J62/K62+0.99)^-5.67</f>
        <v>0.96869605619301857</v>
      </c>
      <c r="N62" s="56">
        <f t="shared" ref="N62:N71" si="6">SUM(L62)*M62</f>
        <v>0.87182645057371677</v>
      </c>
      <c r="O62" s="61">
        <f t="shared" ref="O62:O71" si="7">SUM(N62)*(H62)</f>
        <v>87.182645057371673</v>
      </c>
      <c r="P62" s="62">
        <f t="shared" ref="P62:P71" si="8">SUM(O62)*G62</f>
        <v>20.923834813769201</v>
      </c>
      <c r="Q62" s="63"/>
      <c r="R62" s="64" t="s">
        <v>302</v>
      </c>
      <c r="S62" s="48">
        <f t="shared" ref="S62:S67" si="9">SUM(P62)*0.8</f>
        <v>16.73906785101536</v>
      </c>
      <c r="T62" s="86"/>
    </row>
    <row r="63" spans="1:24">
      <c r="A63" s="51" t="s">
        <v>126</v>
      </c>
      <c r="B63" s="73" t="s">
        <v>170</v>
      </c>
      <c r="C63" s="47" t="s">
        <v>8</v>
      </c>
      <c r="D63" s="47">
        <v>2018</v>
      </c>
      <c r="E63" s="47">
        <v>124</v>
      </c>
      <c r="F63" s="47">
        <v>24</v>
      </c>
      <c r="G63" s="52">
        <v>0.24</v>
      </c>
      <c r="H63" s="53">
        <v>100</v>
      </c>
      <c r="I63" s="54" t="s">
        <v>280</v>
      </c>
      <c r="J63" s="49">
        <v>8</v>
      </c>
      <c r="K63" s="49">
        <v>80</v>
      </c>
      <c r="L63" s="55">
        <v>0.9</v>
      </c>
      <c r="M63" s="50">
        <f t="shared" si="5"/>
        <v>0.61346777807429298</v>
      </c>
      <c r="N63" s="56">
        <f t="shared" si="6"/>
        <v>0.55212100026686373</v>
      </c>
      <c r="O63" s="61">
        <f t="shared" si="7"/>
        <v>55.212100026686372</v>
      </c>
      <c r="P63" s="62">
        <f t="shared" si="8"/>
        <v>13.250904006404729</v>
      </c>
      <c r="Q63" s="63"/>
      <c r="R63" s="64" t="s">
        <v>302</v>
      </c>
      <c r="S63" s="48">
        <f t="shared" si="9"/>
        <v>10.600723205123785</v>
      </c>
      <c r="T63" s="86"/>
    </row>
    <row r="64" spans="1:24">
      <c r="A64" s="46" t="s">
        <v>101</v>
      </c>
      <c r="B64" s="73" t="s">
        <v>170</v>
      </c>
      <c r="C64" s="47" t="s">
        <v>10</v>
      </c>
      <c r="D64" s="47">
        <v>2018</v>
      </c>
      <c r="E64" s="47">
        <v>160</v>
      </c>
      <c r="F64" s="47">
        <v>20</v>
      </c>
      <c r="G64" s="69">
        <v>0.2</v>
      </c>
      <c r="H64" s="53">
        <v>100</v>
      </c>
      <c r="I64" s="54" t="s">
        <v>281</v>
      </c>
      <c r="J64" s="49">
        <v>12</v>
      </c>
      <c r="K64" s="49">
        <v>105</v>
      </c>
      <c r="L64" s="55">
        <v>0.8</v>
      </c>
      <c r="M64" s="50">
        <f t="shared" si="5"/>
        <v>0.5698074935595876</v>
      </c>
      <c r="N64" s="56">
        <f t="shared" si="6"/>
        <v>0.45584599484767008</v>
      </c>
      <c r="O64" s="61">
        <f t="shared" si="7"/>
        <v>45.584599484767011</v>
      </c>
      <c r="P64" s="62">
        <f t="shared" si="8"/>
        <v>9.1169198969534033</v>
      </c>
      <c r="Q64" s="63"/>
      <c r="R64" s="64" t="s">
        <v>302</v>
      </c>
      <c r="S64" s="48">
        <f t="shared" si="9"/>
        <v>7.293535917562723</v>
      </c>
      <c r="T64" s="86"/>
    </row>
    <row r="65" spans="1:25">
      <c r="A65" s="46" t="s">
        <v>220</v>
      </c>
      <c r="B65" s="73" t="s">
        <v>170</v>
      </c>
      <c r="C65" s="47" t="s">
        <v>10</v>
      </c>
      <c r="D65" s="47">
        <v>2018</v>
      </c>
      <c r="E65" s="47">
        <v>160</v>
      </c>
      <c r="F65" s="47">
        <v>20</v>
      </c>
      <c r="G65" s="69">
        <v>0.2</v>
      </c>
      <c r="H65" s="53">
        <v>100</v>
      </c>
      <c r="I65" s="54" t="s">
        <v>282</v>
      </c>
      <c r="J65" s="49">
        <v>17</v>
      </c>
      <c r="K65" s="49">
        <v>105</v>
      </c>
      <c r="L65" s="55">
        <v>0.8</v>
      </c>
      <c r="M65" s="50">
        <f t="shared" si="5"/>
        <v>0.44850576270979176</v>
      </c>
      <c r="N65" s="56">
        <f t="shared" si="6"/>
        <v>0.35880461016783344</v>
      </c>
      <c r="O65" s="61">
        <f t="shared" si="7"/>
        <v>35.880461016783343</v>
      </c>
      <c r="P65" s="62">
        <f t="shared" si="8"/>
        <v>7.176092203356669</v>
      </c>
      <c r="Q65" s="63"/>
      <c r="R65" s="64" t="s">
        <v>302</v>
      </c>
      <c r="S65" s="83">
        <f t="shared" si="9"/>
        <v>5.7408737626853359</v>
      </c>
      <c r="T65" s="86"/>
    </row>
    <row r="66" spans="1:25">
      <c r="A66" s="46" t="s">
        <v>85</v>
      </c>
      <c r="B66" s="73" t="s">
        <v>170</v>
      </c>
      <c r="C66" s="47" t="s">
        <v>10</v>
      </c>
      <c r="D66" s="47">
        <v>2018</v>
      </c>
      <c r="E66" s="47">
        <v>160</v>
      </c>
      <c r="F66" s="47">
        <v>20</v>
      </c>
      <c r="G66" s="69">
        <v>0.2</v>
      </c>
      <c r="H66" s="53">
        <v>100</v>
      </c>
      <c r="I66" s="54" t="s">
        <v>283</v>
      </c>
      <c r="J66" s="49">
        <v>21</v>
      </c>
      <c r="K66" s="49">
        <v>105</v>
      </c>
      <c r="L66" s="55">
        <v>0.8</v>
      </c>
      <c r="M66" s="50">
        <f t="shared" si="5"/>
        <v>0.37294838333651403</v>
      </c>
      <c r="N66" s="56">
        <f t="shared" si="6"/>
        <v>0.29835870666921122</v>
      </c>
      <c r="O66" s="61">
        <f t="shared" si="7"/>
        <v>29.835870666921121</v>
      </c>
      <c r="P66" s="62">
        <f t="shared" si="8"/>
        <v>5.9671741333842245</v>
      </c>
      <c r="Q66" s="63"/>
      <c r="R66" s="64" t="s">
        <v>302</v>
      </c>
      <c r="S66" s="48">
        <f t="shared" si="9"/>
        <v>4.7737393067073794</v>
      </c>
      <c r="T66" s="86"/>
    </row>
    <row r="67" spans="1:25">
      <c r="A67" s="46" t="s">
        <v>76</v>
      </c>
      <c r="B67" s="73" t="s">
        <v>170</v>
      </c>
      <c r="C67" s="47" t="s">
        <v>10</v>
      </c>
      <c r="D67" s="47">
        <v>2018</v>
      </c>
      <c r="E67" s="47">
        <v>160</v>
      </c>
      <c r="F67" s="47">
        <v>20</v>
      </c>
      <c r="G67" s="69">
        <v>0.2</v>
      </c>
      <c r="H67" s="53">
        <v>100</v>
      </c>
      <c r="I67" s="54" t="s">
        <v>284</v>
      </c>
      <c r="J67" s="49">
        <v>29</v>
      </c>
      <c r="K67" s="49">
        <v>105</v>
      </c>
      <c r="L67" s="55">
        <v>0.8</v>
      </c>
      <c r="M67" s="50">
        <f t="shared" si="5"/>
        <v>0.262319410972147</v>
      </c>
      <c r="N67" s="56">
        <f t="shared" si="6"/>
        <v>0.20985552877771763</v>
      </c>
      <c r="O67" s="61">
        <f t="shared" si="7"/>
        <v>20.985552877771763</v>
      </c>
      <c r="P67" s="62">
        <f t="shared" si="8"/>
        <v>4.197110575554353</v>
      </c>
      <c r="Q67" s="63"/>
      <c r="R67" s="64" t="s">
        <v>302</v>
      </c>
      <c r="S67" s="48">
        <f t="shared" si="9"/>
        <v>3.3576884604434825</v>
      </c>
      <c r="T67" s="86"/>
    </row>
    <row r="68" spans="1:25">
      <c r="A68" s="46" t="s">
        <v>179</v>
      </c>
      <c r="B68" s="73" t="s">
        <v>170</v>
      </c>
      <c r="C68" s="47" t="s">
        <v>8</v>
      </c>
      <c r="D68" s="47">
        <v>2017</v>
      </c>
      <c r="E68" s="47">
        <v>80</v>
      </c>
      <c r="F68" s="47">
        <v>23</v>
      </c>
      <c r="G68" s="52">
        <v>0.23</v>
      </c>
      <c r="H68" s="53">
        <v>100</v>
      </c>
      <c r="I68" s="54" t="s">
        <v>304</v>
      </c>
      <c r="J68" s="49">
        <v>4</v>
      </c>
      <c r="K68" s="49">
        <v>19</v>
      </c>
      <c r="L68" s="55">
        <v>0.8</v>
      </c>
      <c r="M68" s="50">
        <f t="shared" si="5"/>
        <v>0.35478279425653081</v>
      </c>
      <c r="N68" s="56">
        <f t="shared" si="6"/>
        <v>0.28382623540522467</v>
      </c>
      <c r="O68" s="61">
        <f t="shared" si="7"/>
        <v>28.382623540522466</v>
      </c>
      <c r="P68" s="62">
        <f t="shared" si="8"/>
        <v>6.5280034143201675</v>
      </c>
      <c r="Q68" s="63"/>
      <c r="R68" s="64" t="s">
        <v>305</v>
      </c>
      <c r="S68" s="48">
        <f>SUM(P68)*0.36</f>
        <v>2.3500812291552604</v>
      </c>
      <c r="T68" s="86"/>
    </row>
    <row r="69" spans="1:25">
      <c r="A69" s="46" t="s">
        <v>62</v>
      </c>
      <c r="B69" s="73" t="s">
        <v>170</v>
      </c>
      <c r="C69" s="47" t="s">
        <v>10</v>
      </c>
      <c r="D69" s="47">
        <v>2018</v>
      </c>
      <c r="E69" s="47">
        <v>160</v>
      </c>
      <c r="F69" s="47">
        <v>20</v>
      </c>
      <c r="G69" s="69">
        <v>0.2</v>
      </c>
      <c r="H69" s="53">
        <v>100</v>
      </c>
      <c r="I69" s="54" t="s">
        <v>285</v>
      </c>
      <c r="J69" s="49">
        <v>42</v>
      </c>
      <c r="K69" s="49">
        <v>100</v>
      </c>
      <c r="L69" s="55">
        <v>0.8</v>
      </c>
      <c r="M69" s="50">
        <f t="shared" si="5"/>
        <v>0.14253700569604782</v>
      </c>
      <c r="N69" s="56">
        <f t="shared" si="6"/>
        <v>0.11402960455683826</v>
      </c>
      <c r="O69" s="61">
        <f t="shared" si="7"/>
        <v>11.402960455683827</v>
      </c>
      <c r="P69" s="62">
        <f t="shared" si="8"/>
        <v>2.2805920911367656</v>
      </c>
      <c r="Q69" s="63"/>
      <c r="R69" s="64" t="s">
        <v>302</v>
      </c>
      <c r="S69" s="83">
        <f>SUM(P69)*0.8</f>
        <v>1.8244736729094126</v>
      </c>
      <c r="T69" s="86"/>
    </row>
    <row r="70" spans="1:25">
      <c r="A70" s="46" t="s">
        <v>296</v>
      </c>
      <c r="B70" s="73" t="s">
        <v>170</v>
      </c>
      <c r="C70" s="47" t="s">
        <v>10</v>
      </c>
      <c r="D70" s="47">
        <v>2018</v>
      </c>
      <c r="E70" s="47">
        <v>160</v>
      </c>
      <c r="F70" s="47">
        <v>20</v>
      </c>
      <c r="G70" s="69">
        <v>0.2</v>
      </c>
      <c r="H70" s="53">
        <v>100</v>
      </c>
      <c r="I70" s="54" t="s">
        <v>286</v>
      </c>
      <c r="J70" s="49">
        <v>30</v>
      </c>
      <c r="K70" s="49">
        <v>50</v>
      </c>
      <c r="L70" s="55">
        <v>0.8</v>
      </c>
      <c r="M70" s="50">
        <f t="shared" si="5"/>
        <v>7.2123750958550129E-2</v>
      </c>
      <c r="N70" s="56">
        <f t="shared" si="6"/>
        <v>5.7699000766840106E-2</v>
      </c>
      <c r="O70" s="61">
        <f t="shared" si="7"/>
        <v>5.7699000766840109</v>
      </c>
      <c r="P70" s="62">
        <f t="shared" si="8"/>
        <v>1.1539800153368023</v>
      </c>
      <c r="Q70" s="63"/>
      <c r="R70" s="64" t="s">
        <v>302</v>
      </c>
      <c r="S70" s="48">
        <f>SUM(P70)*0.8</f>
        <v>0.92318401226944191</v>
      </c>
      <c r="T70" s="86"/>
    </row>
    <row r="71" spans="1:25">
      <c r="A71" s="46" t="s">
        <v>86</v>
      </c>
      <c r="B71" s="73" t="s">
        <v>170</v>
      </c>
      <c r="C71" s="47" t="s">
        <v>10</v>
      </c>
      <c r="D71" s="47">
        <v>2018</v>
      </c>
      <c r="E71" s="47">
        <v>160</v>
      </c>
      <c r="F71" s="47">
        <v>20</v>
      </c>
      <c r="G71" s="69">
        <v>0.2</v>
      </c>
      <c r="H71" s="53">
        <v>100</v>
      </c>
      <c r="I71" s="54" t="s">
        <v>287</v>
      </c>
      <c r="J71" s="49">
        <v>71</v>
      </c>
      <c r="K71" s="49">
        <v>100</v>
      </c>
      <c r="L71" s="55">
        <v>0.8</v>
      </c>
      <c r="M71" s="50">
        <f t="shared" si="5"/>
        <v>4.9357666110151362E-2</v>
      </c>
      <c r="N71" s="56">
        <f t="shared" si="6"/>
        <v>3.9486132888121091E-2</v>
      </c>
      <c r="O71" s="61">
        <f t="shared" si="7"/>
        <v>3.9486132888121093</v>
      </c>
      <c r="P71" s="62">
        <f t="shared" si="8"/>
        <v>0.7897226577624219</v>
      </c>
      <c r="Q71" s="63"/>
      <c r="R71" s="64" t="s">
        <v>302</v>
      </c>
      <c r="S71" s="83">
        <f>SUM(P71)*0.8</f>
        <v>0.63177812620993756</v>
      </c>
      <c r="T71" s="86"/>
      <c r="U71" s="96" t="s">
        <v>298</v>
      </c>
      <c r="V71" s="96"/>
      <c r="W71" s="96"/>
      <c r="X71" s="96"/>
      <c r="Y71" s="96"/>
    </row>
    <row r="72" spans="1:25" ht="15.75">
      <c r="S72" s="75">
        <f>SUM(S62:S71)</f>
        <v>54.235145544082123</v>
      </c>
    </row>
    <row r="73" spans="1:25" ht="15.75">
      <c r="R73" s="68" t="s">
        <v>121</v>
      </c>
      <c r="S73" s="75">
        <f>S62+S63+S64+S66+S67+S68+S70</f>
        <v>46.038019982277433</v>
      </c>
    </row>
    <row r="76" spans="1:25">
      <c r="A76" s="46" t="s">
        <v>80</v>
      </c>
      <c r="B76" s="72" t="s">
        <v>20</v>
      </c>
      <c r="C76" s="47" t="s">
        <v>16</v>
      </c>
      <c r="D76" s="47">
        <v>2018</v>
      </c>
      <c r="E76" s="47">
        <v>70</v>
      </c>
      <c r="F76" s="47">
        <v>14</v>
      </c>
      <c r="G76" s="52">
        <v>0.14000000000000001</v>
      </c>
      <c r="H76" s="53">
        <v>100</v>
      </c>
      <c r="I76" s="54" t="s">
        <v>297</v>
      </c>
      <c r="J76" s="49">
        <v>30</v>
      </c>
      <c r="K76" s="49">
        <v>33</v>
      </c>
      <c r="L76" s="55">
        <v>0.65</v>
      </c>
      <c r="M76" s="50">
        <f t="shared" ref="M76" si="10">(J76/K76+0.99)^-5.67</f>
        <v>2.6341807406407687E-2</v>
      </c>
      <c r="N76" s="56">
        <f t="shared" ref="N76" si="11">SUM(L76)*M76</f>
        <v>1.7122174814164996E-2</v>
      </c>
      <c r="O76" s="57">
        <f t="shared" ref="O76" si="12">SUM(N76)*(H76)</f>
        <v>1.7122174814164997</v>
      </c>
      <c r="P76" s="58">
        <f t="shared" ref="P76" si="13">SUM(O76)*G76</f>
        <v>0.23971044739830996</v>
      </c>
      <c r="Q76" s="59"/>
      <c r="R76" s="64" t="s">
        <v>302</v>
      </c>
      <c r="S76" s="48">
        <f>SUM(P76)*0.8</f>
        <v>0.19176835791864799</v>
      </c>
      <c r="T76" s="86"/>
    </row>
    <row r="77" spans="1:25" ht="15.75">
      <c r="S77" s="75">
        <f>SUM(S76:S76)</f>
        <v>0.19176835791864799</v>
      </c>
    </row>
    <row r="78" spans="1:25" ht="15.75">
      <c r="R78" s="68" t="s">
        <v>121</v>
      </c>
      <c r="S78" s="75">
        <v>0.1918</v>
      </c>
    </row>
    <row r="82" spans="1:25" ht="15.75">
      <c r="H82" t="s">
        <v>17</v>
      </c>
      <c r="I82" s="75">
        <v>94.032700000000006</v>
      </c>
      <c r="K82" s="97">
        <v>12</v>
      </c>
      <c r="L82" s="97">
        <v>47.5</v>
      </c>
      <c r="M82" s="13">
        <f>SUM(K82:L82)</f>
        <v>59.5</v>
      </c>
      <c r="O82" s="7">
        <v>47.65</v>
      </c>
    </row>
    <row r="83" spans="1:25" ht="15.75">
      <c r="H83" t="s">
        <v>15</v>
      </c>
      <c r="I83" s="75">
        <v>7.7237999999999998</v>
      </c>
      <c r="K83" s="97">
        <v>3</v>
      </c>
      <c r="L83" s="97">
        <v>4</v>
      </c>
      <c r="M83" s="13">
        <f t="shared" ref="M83:M86" si="14">SUM(K83:L83)</f>
        <v>7</v>
      </c>
      <c r="O83" s="7">
        <v>3.91</v>
      </c>
    </row>
    <row r="84" spans="1:25" ht="15.75">
      <c r="H84" t="s">
        <v>20</v>
      </c>
      <c r="I84" s="74">
        <v>0.1918</v>
      </c>
      <c r="K84" s="97">
        <v>2</v>
      </c>
      <c r="L84" s="97">
        <v>0</v>
      </c>
      <c r="M84" s="13">
        <f t="shared" si="14"/>
        <v>2</v>
      </c>
      <c r="O84" s="7">
        <v>0</v>
      </c>
    </row>
    <row r="85" spans="1:25" ht="15.75">
      <c r="H85" t="s">
        <v>171</v>
      </c>
      <c r="I85" s="75">
        <v>46.037999999999997</v>
      </c>
      <c r="K85" s="97">
        <v>8</v>
      </c>
      <c r="L85" s="97">
        <v>23.5</v>
      </c>
      <c r="M85" s="13">
        <f t="shared" si="14"/>
        <v>31.5</v>
      </c>
      <c r="O85" s="7">
        <v>23.33</v>
      </c>
    </row>
    <row r="86" spans="1:25" s="6" customFormat="1">
      <c r="A86"/>
      <c r="B86"/>
      <c r="C86"/>
      <c r="D86"/>
      <c r="E86"/>
      <c r="F86"/>
      <c r="G86"/>
      <c r="H86"/>
      <c r="I86" s="6">
        <f>SUM(I82:I85)</f>
        <v>147.9863</v>
      </c>
      <c r="J86"/>
      <c r="K86" s="97">
        <f>SUM(K82:K85)</f>
        <v>25</v>
      </c>
      <c r="L86" s="97">
        <f>SUM(L82:L85)</f>
        <v>75</v>
      </c>
      <c r="M86" s="97">
        <f t="shared" si="14"/>
        <v>100</v>
      </c>
      <c r="O86" s="7"/>
      <c r="Q86"/>
      <c r="R86"/>
      <c r="S86"/>
      <c r="T86"/>
      <c r="U86"/>
      <c r="V86"/>
      <c r="W86"/>
      <c r="X86"/>
      <c r="Y86"/>
    </row>
    <row r="87" spans="1:25" s="6" customFormat="1" ht="15.75">
      <c r="A87"/>
      <c r="B87"/>
      <c r="C87"/>
      <c r="D87"/>
      <c r="E87"/>
      <c r="F87"/>
      <c r="G87"/>
      <c r="H87" s="11">
        <v>0.01</v>
      </c>
      <c r="I87" s="75">
        <v>1.9731000000000001</v>
      </c>
      <c r="J87"/>
      <c r="K87"/>
      <c r="L87"/>
      <c r="M87" s="97"/>
      <c r="O87" s="7"/>
      <c r="Q87"/>
      <c r="R87"/>
      <c r="S87"/>
      <c r="T87"/>
      <c r="U87"/>
      <c r="V87"/>
      <c r="W87"/>
      <c r="X87"/>
      <c r="Y87"/>
    </row>
  </sheetData>
  <pageMargins left="0.31" right="0.22" top="0.24" bottom="0.21" header="0.23" footer="0.19"/>
  <pageSetup paperSize="9" scale="5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Y105"/>
  <sheetViews>
    <sheetView topLeftCell="A43" zoomScale="85" zoomScaleNormal="85" workbookViewId="0">
      <selection activeCell="U60" sqref="U60"/>
    </sheetView>
  </sheetViews>
  <sheetFormatPr defaultRowHeight="12.75"/>
  <cols>
    <col min="1" max="1" width="19" customWidth="1"/>
    <col min="2" max="2" width="5.7109375" customWidth="1"/>
    <col min="3" max="4" width="6.7109375" customWidth="1"/>
    <col min="5" max="6" width="5.28515625" customWidth="1"/>
    <col min="7" max="7" width="9.42578125" customWidth="1"/>
    <col min="8" max="8" width="9.5703125" customWidth="1"/>
    <col min="9" max="9" width="19.7109375" customWidth="1"/>
    <col min="10" max="10" width="8.28515625" customWidth="1"/>
    <col min="11" max="11" width="8.5703125" customWidth="1"/>
    <col min="12" max="12" width="6.7109375" customWidth="1"/>
    <col min="13" max="13" width="10" style="6" customWidth="1"/>
    <col min="14" max="14" width="8.140625" style="6" customWidth="1"/>
    <col min="15" max="15" width="8.5703125" style="7" customWidth="1"/>
    <col min="16" max="16" width="11.140625" style="6" customWidth="1"/>
    <col min="17" max="17" width="6.7109375" customWidth="1"/>
    <col min="18" max="18" width="21.140625" customWidth="1"/>
    <col min="19" max="19" width="19.5703125" customWidth="1"/>
    <col min="24" max="24" width="16" customWidth="1"/>
    <col min="25" max="25" width="12.42578125" customWidth="1"/>
    <col min="26" max="26" width="10.85546875" customWidth="1"/>
  </cols>
  <sheetData>
    <row r="1" spans="1:20" ht="18">
      <c r="A1" s="1" t="s">
        <v>0</v>
      </c>
      <c r="B1" s="1"/>
      <c r="C1" s="2" t="s">
        <v>1</v>
      </c>
      <c r="G1" t="s">
        <v>2</v>
      </c>
      <c r="J1" s="3" t="s">
        <v>3</v>
      </c>
      <c r="K1" s="3"/>
      <c r="L1" s="4">
        <v>1</v>
      </c>
      <c r="M1" s="5" t="s">
        <v>4</v>
      </c>
      <c r="P1" s="8" t="s">
        <v>5</v>
      </c>
      <c r="Q1" s="9">
        <v>0.8</v>
      </c>
      <c r="S1">
        <v>0.8</v>
      </c>
    </row>
    <row r="2" spans="1:20">
      <c r="A2" s="3" t="s">
        <v>6</v>
      </c>
      <c r="B2" s="3"/>
      <c r="G2" t="s">
        <v>7</v>
      </c>
      <c r="J2" s="3"/>
      <c r="K2" s="3"/>
      <c r="L2" s="4">
        <v>0.9</v>
      </c>
      <c r="M2" s="10" t="s">
        <v>8</v>
      </c>
      <c r="P2" s="8" t="s">
        <v>9</v>
      </c>
      <c r="Q2" s="11">
        <v>0.4</v>
      </c>
      <c r="S2">
        <v>0.4</v>
      </c>
    </row>
    <row r="3" spans="1:20">
      <c r="J3" s="3"/>
      <c r="K3" s="3"/>
      <c r="L3" s="4">
        <v>0.8</v>
      </c>
      <c r="M3" s="10" t="s">
        <v>10</v>
      </c>
    </row>
    <row r="4" spans="1:20">
      <c r="J4" s="3"/>
      <c r="K4" s="3"/>
      <c r="L4" s="4">
        <v>0.5</v>
      </c>
      <c r="M4" s="5" t="s">
        <v>11</v>
      </c>
      <c r="P4" s="9" t="s">
        <v>12</v>
      </c>
      <c r="S4">
        <v>0.72</v>
      </c>
    </row>
    <row r="5" spans="1:20">
      <c r="J5" s="3"/>
      <c r="K5" s="3"/>
      <c r="L5" s="4">
        <v>0.3</v>
      </c>
      <c r="M5" s="5" t="s">
        <v>13</v>
      </c>
      <c r="P5" s="9" t="s">
        <v>14</v>
      </c>
      <c r="S5">
        <v>0.36</v>
      </c>
    </row>
    <row r="6" spans="1:20" ht="18">
      <c r="B6" s="12"/>
      <c r="C6" s="13"/>
      <c r="D6" s="6"/>
      <c r="H6" s="14"/>
      <c r="I6" s="14"/>
      <c r="J6" s="3"/>
      <c r="K6" s="3"/>
      <c r="L6" s="4">
        <v>0.65</v>
      </c>
      <c r="M6" s="10" t="s">
        <v>16</v>
      </c>
      <c r="N6" s="1" t="s">
        <v>1</v>
      </c>
      <c r="O6" s="2"/>
      <c r="P6" s="15"/>
      <c r="Q6" s="16"/>
    </row>
    <row r="7" spans="1:20" ht="18">
      <c r="B7" s="12"/>
      <c r="C7" s="13"/>
      <c r="D7" s="6"/>
      <c r="H7" s="14"/>
      <c r="I7" s="14"/>
      <c r="J7" s="3"/>
      <c r="K7" s="3"/>
      <c r="L7" s="17" t="s">
        <v>18</v>
      </c>
      <c r="M7" s="10" t="s">
        <v>19</v>
      </c>
      <c r="N7" s="1"/>
      <c r="O7" s="2"/>
      <c r="P7" s="15"/>
      <c r="Q7" s="16"/>
    </row>
    <row r="8" spans="1:20" ht="18">
      <c r="B8" s="12"/>
      <c r="C8" s="13"/>
      <c r="D8" s="6"/>
      <c r="H8" s="14"/>
      <c r="I8" s="14"/>
      <c r="J8" s="3"/>
      <c r="K8" s="3"/>
      <c r="L8" s="4">
        <v>0.8</v>
      </c>
      <c r="M8" s="10" t="s">
        <v>21</v>
      </c>
      <c r="N8" s="1"/>
      <c r="O8" s="2"/>
      <c r="P8" s="15"/>
      <c r="Q8" s="16"/>
    </row>
    <row r="9" spans="1:20" ht="18">
      <c r="H9" s="14"/>
      <c r="I9" s="14"/>
      <c r="J9" s="18"/>
      <c r="K9" s="18"/>
      <c r="L9" s="18"/>
      <c r="M9" s="1"/>
      <c r="N9" s="1"/>
      <c r="O9" s="2"/>
      <c r="P9" s="15"/>
      <c r="Q9" s="16"/>
    </row>
    <row r="10" spans="1:20">
      <c r="I10" s="6"/>
    </row>
    <row r="11" spans="1:20" ht="13.5" thickBot="1">
      <c r="G11" t="s">
        <v>22</v>
      </c>
      <c r="H11" s="14">
        <v>100</v>
      </c>
      <c r="I11" s="16"/>
      <c r="J11" s="18"/>
      <c r="K11" s="18"/>
      <c r="L11" s="18"/>
      <c r="M11" s="19"/>
      <c r="N11" s="19" t="s">
        <v>1</v>
      </c>
      <c r="O11" s="2"/>
      <c r="P11" s="15" t="s">
        <v>1</v>
      </c>
      <c r="Q11" s="16" t="s">
        <v>1</v>
      </c>
    </row>
    <row r="12" spans="1:20" ht="13.5" thickBot="1">
      <c r="A12" s="20" t="s">
        <v>23</v>
      </c>
      <c r="B12" s="21" t="s">
        <v>24</v>
      </c>
      <c r="C12" s="22" t="s">
        <v>25</v>
      </c>
      <c r="D12" s="22" t="s">
        <v>26</v>
      </c>
      <c r="E12" s="22" t="s">
        <v>27</v>
      </c>
      <c r="F12" s="22" t="s">
        <v>28</v>
      </c>
      <c r="G12" s="23" t="s">
        <v>29</v>
      </c>
      <c r="H12" s="24" t="s">
        <v>30</v>
      </c>
      <c r="I12" s="25" t="s">
        <v>31</v>
      </c>
      <c r="J12" s="26" t="s">
        <v>32</v>
      </c>
      <c r="K12" s="26" t="s">
        <v>33</v>
      </c>
      <c r="L12" s="26" t="s">
        <v>34</v>
      </c>
      <c r="M12" s="27"/>
      <c r="N12" s="28"/>
      <c r="O12" s="29"/>
      <c r="P12" s="30" t="s">
        <v>1</v>
      </c>
      <c r="Q12" s="31"/>
      <c r="R12" t="s">
        <v>35</v>
      </c>
      <c r="S12" s="31" t="s">
        <v>36</v>
      </c>
    </row>
    <row r="13" spans="1:20" ht="13.5" thickBot="1">
      <c r="A13" s="32" t="s">
        <v>37</v>
      </c>
      <c r="B13" s="33"/>
      <c r="C13" s="34"/>
      <c r="D13" s="34"/>
      <c r="E13" s="34"/>
      <c r="F13" s="34"/>
      <c r="G13" s="35" t="s">
        <v>38</v>
      </c>
      <c r="H13" s="36"/>
      <c r="I13" s="37" t="s">
        <v>25</v>
      </c>
      <c r="J13" s="38" t="s">
        <v>39</v>
      </c>
      <c r="K13" s="38" t="s">
        <v>40</v>
      </c>
      <c r="L13" s="39" t="s">
        <v>41</v>
      </c>
      <c r="M13" s="40" t="s">
        <v>42</v>
      </c>
      <c r="N13" s="41" t="s">
        <v>0</v>
      </c>
      <c r="O13" s="42" t="s">
        <v>43</v>
      </c>
      <c r="P13" s="43" t="s">
        <v>44</v>
      </c>
      <c r="Q13" s="44"/>
      <c r="S13" s="45" t="s">
        <v>300</v>
      </c>
    </row>
    <row r="15" spans="1:20">
      <c r="A15" s="46" t="s">
        <v>220</v>
      </c>
      <c r="B15" s="73" t="s">
        <v>17</v>
      </c>
      <c r="C15" s="47" t="s">
        <v>64</v>
      </c>
      <c r="D15" s="47">
        <v>2018</v>
      </c>
      <c r="E15" s="47">
        <v>393</v>
      </c>
      <c r="F15" s="47">
        <v>32</v>
      </c>
      <c r="G15" s="52">
        <v>0.32</v>
      </c>
      <c r="H15" s="53">
        <v>100</v>
      </c>
      <c r="I15" s="54" t="s">
        <v>252</v>
      </c>
      <c r="J15" s="70">
        <v>2</v>
      </c>
      <c r="K15" s="70">
        <v>96</v>
      </c>
      <c r="L15" s="55">
        <v>0.3</v>
      </c>
      <c r="M15" s="50">
        <f t="shared" ref="M15:M60" si="0">(J15/K15+0.99)^-5.67</f>
        <v>0.94073418108897577</v>
      </c>
      <c r="N15" s="56">
        <f t="shared" ref="N15:N60" si="1">SUM(L15)*M15</f>
        <v>0.28222025432669273</v>
      </c>
      <c r="O15" s="61">
        <f t="shared" ref="O15:O60" si="2">SUM(N15)*(H15)</f>
        <v>28.222025432669273</v>
      </c>
      <c r="P15" s="62">
        <f t="shared" ref="P15:P60" si="3">SUM(O15)*G15</f>
        <v>9.0310481384541674</v>
      </c>
      <c r="Q15" s="63"/>
      <c r="R15" s="71"/>
      <c r="S15" s="48">
        <f>SUM(P15)</f>
        <v>9.0310481384541674</v>
      </c>
      <c r="T15" s="86"/>
    </row>
    <row r="16" spans="1:20">
      <c r="A16" s="46" t="s">
        <v>135</v>
      </c>
      <c r="B16" s="73" t="s">
        <v>17</v>
      </c>
      <c r="C16" s="47" t="s">
        <v>54</v>
      </c>
      <c r="D16" s="47">
        <v>2016</v>
      </c>
      <c r="E16" s="47">
        <v>322</v>
      </c>
      <c r="F16" s="47">
        <v>39</v>
      </c>
      <c r="G16" s="52">
        <v>0.39</v>
      </c>
      <c r="H16" s="53">
        <v>100</v>
      </c>
      <c r="I16" s="54" t="s">
        <v>202</v>
      </c>
      <c r="J16" s="70">
        <v>8</v>
      </c>
      <c r="K16" s="70">
        <v>163</v>
      </c>
      <c r="L16" s="55">
        <v>0.5</v>
      </c>
      <c r="M16" s="50">
        <f t="shared" si="0"/>
        <v>0.80463854449819561</v>
      </c>
      <c r="N16" s="56">
        <f t="shared" si="1"/>
        <v>0.4023192722490978</v>
      </c>
      <c r="O16" s="61">
        <f t="shared" si="2"/>
        <v>40.231927224909782</v>
      </c>
      <c r="P16" s="62">
        <f t="shared" si="3"/>
        <v>15.690451617714816</v>
      </c>
      <c r="Q16" s="63"/>
      <c r="R16" s="64" t="s">
        <v>253</v>
      </c>
      <c r="S16" s="48">
        <f>SUM(P16)*0.4</f>
        <v>6.2761806470859263</v>
      </c>
      <c r="T16" s="86"/>
    </row>
    <row r="17" spans="1:20">
      <c r="A17" s="51" t="s">
        <v>75</v>
      </c>
      <c r="B17" s="73" t="s">
        <v>17</v>
      </c>
      <c r="C17" s="47" t="s">
        <v>64</v>
      </c>
      <c r="D17" s="47">
        <v>2017</v>
      </c>
      <c r="E17" s="47">
        <v>400</v>
      </c>
      <c r="F17" s="47">
        <v>35</v>
      </c>
      <c r="G17" s="52">
        <v>0.35</v>
      </c>
      <c r="H17" s="53">
        <v>100</v>
      </c>
      <c r="I17" s="54" t="s">
        <v>230</v>
      </c>
      <c r="J17" s="70">
        <v>7</v>
      </c>
      <c r="K17" s="70">
        <v>108</v>
      </c>
      <c r="L17" s="55">
        <v>0.3</v>
      </c>
      <c r="M17" s="50">
        <f t="shared" si="0"/>
        <v>0.7389087816783505</v>
      </c>
      <c r="N17" s="56">
        <f t="shared" si="1"/>
        <v>0.22167263450350513</v>
      </c>
      <c r="O17" s="61">
        <f t="shared" si="2"/>
        <v>22.167263450350514</v>
      </c>
      <c r="P17" s="62">
        <f t="shared" si="3"/>
        <v>7.7585422076226793</v>
      </c>
      <c r="Q17" s="63"/>
      <c r="R17" s="64" t="s">
        <v>254</v>
      </c>
      <c r="S17" s="48">
        <f>SUM(P17)*0.8</f>
        <v>6.2068337660981436</v>
      </c>
      <c r="T17" s="86"/>
    </row>
    <row r="18" spans="1:20">
      <c r="A18" s="51" t="s">
        <v>74</v>
      </c>
      <c r="B18" s="73" t="s">
        <v>17</v>
      </c>
      <c r="C18" s="47" t="s">
        <v>54</v>
      </c>
      <c r="D18" s="47">
        <v>2018</v>
      </c>
      <c r="E18" s="47">
        <v>332</v>
      </c>
      <c r="F18" s="47">
        <v>36</v>
      </c>
      <c r="G18" s="52">
        <v>0.36</v>
      </c>
      <c r="H18" s="53">
        <v>100</v>
      </c>
      <c r="I18" s="54" t="s">
        <v>255</v>
      </c>
      <c r="J18" s="70">
        <v>40</v>
      </c>
      <c r="K18" s="70">
        <v>157</v>
      </c>
      <c r="L18" s="55">
        <v>0.5</v>
      </c>
      <c r="M18" s="50">
        <f t="shared" si="0"/>
        <v>0.28895535249441801</v>
      </c>
      <c r="N18" s="56">
        <f t="shared" si="1"/>
        <v>0.144477676247209</v>
      </c>
      <c r="O18" s="61">
        <f t="shared" si="2"/>
        <v>14.4477676247209</v>
      </c>
      <c r="P18" s="62">
        <f t="shared" si="3"/>
        <v>5.2011963448995235</v>
      </c>
      <c r="Q18" s="63"/>
      <c r="R18" s="71"/>
      <c r="S18" s="48">
        <f>SUM(P18)</f>
        <v>5.2011963448995235</v>
      </c>
      <c r="T18" s="86"/>
    </row>
    <row r="19" spans="1:20">
      <c r="A19" s="46" t="s">
        <v>217</v>
      </c>
      <c r="B19" s="73" t="s">
        <v>17</v>
      </c>
      <c r="C19" s="47" t="s">
        <v>64</v>
      </c>
      <c r="D19" s="47">
        <v>2017</v>
      </c>
      <c r="E19" s="47">
        <v>400</v>
      </c>
      <c r="F19" s="47">
        <v>35</v>
      </c>
      <c r="G19" s="52">
        <v>0.35</v>
      </c>
      <c r="H19" s="53">
        <v>100</v>
      </c>
      <c r="I19" s="54" t="s">
        <v>232</v>
      </c>
      <c r="J19" s="70">
        <v>3</v>
      </c>
      <c r="K19" s="70">
        <v>29</v>
      </c>
      <c r="L19" s="55">
        <v>0.3</v>
      </c>
      <c r="M19" s="50">
        <f t="shared" si="0"/>
        <v>0.60257894927746447</v>
      </c>
      <c r="N19" s="56">
        <f t="shared" si="1"/>
        <v>0.18077368478323932</v>
      </c>
      <c r="O19" s="61">
        <f t="shared" si="2"/>
        <v>18.077368478323933</v>
      </c>
      <c r="P19" s="62">
        <f t="shared" si="3"/>
        <v>6.3270789674133763</v>
      </c>
      <c r="Q19" s="63"/>
      <c r="R19" s="64" t="s">
        <v>256</v>
      </c>
      <c r="S19" s="48">
        <f>SUM(P19)*0.72</f>
        <v>4.5554968565376308</v>
      </c>
      <c r="T19" s="86"/>
    </row>
    <row r="20" spans="1:20">
      <c r="A20" s="46" t="s">
        <v>211</v>
      </c>
      <c r="B20" s="73" t="s">
        <v>17</v>
      </c>
      <c r="C20" s="47" t="s">
        <v>64</v>
      </c>
      <c r="D20" s="47">
        <v>2018</v>
      </c>
      <c r="E20" s="47">
        <v>393</v>
      </c>
      <c r="F20" s="47">
        <v>32</v>
      </c>
      <c r="G20" s="52">
        <v>0.32</v>
      </c>
      <c r="H20" s="53">
        <v>100</v>
      </c>
      <c r="I20" s="54" t="s">
        <v>257</v>
      </c>
      <c r="J20" s="70">
        <v>16</v>
      </c>
      <c r="K20" s="70">
        <v>96</v>
      </c>
      <c r="L20" s="55">
        <v>0.3</v>
      </c>
      <c r="M20" s="50">
        <f t="shared" si="0"/>
        <v>0.43813645720409755</v>
      </c>
      <c r="N20" s="56">
        <f t="shared" si="1"/>
        <v>0.13144093716122926</v>
      </c>
      <c r="O20" s="61">
        <f t="shared" si="2"/>
        <v>13.144093716122926</v>
      </c>
      <c r="P20" s="62">
        <f t="shared" si="3"/>
        <v>4.2061099891593363</v>
      </c>
      <c r="Q20" s="63"/>
      <c r="R20" s="71"/>
      <c r="S20" s="48">
        <f>SUM(P20)</f>
        <v>4.2061099891593363</v>
      </c>
      <c r="T20" s="86"/>
    </row>
    <row r="21" spans="1:20">
      <c r="A21" s="46" t="s">
        <v>157</v>
      </c>
      <c r="B21" s="73" t="s">
        <v>17</v>
      </c>
      <c r="C21" s="47" t="s">
        <v>64</v>
      </c>
      <c r="D21" s="47">
        <v>2017</v>
      </c>
      <c r="E21" s="47">
        <v>400</v>
      </c>
      <c r="F21" s="47">
        <v>35</v>
      </c>
      <c r="G21" s="52">
        <v>0.35</v>
      </c>
      <c r="H21" s="53">
        <v>100</v>
      </c>
      <c r="I21" s="54" t="s">
        <v>233</v>
      </c>
      <c r="J21" s="70">
        <v>14</v>
      </c>
      <c r="K21" s="70">
        <v>100</v>
      </c>
      <c r="L21" s="55">
        <v>0.3</v>
      </c>
      <c r="M21" s="50">
        <f t="shared" si="0"/>
        <v>0.50008660900698032</v>
      </c>
      <c r="N21" s="56">
        <f t="shared" si="1"/>
        <v>0.15002598270209408</v>
      </c>
      <c r="O21" s="61">
        <f t="shared" si="2"/>
        <v>15.002598270209408</v>
      </c>
      <c r="P21" s="62">
        <f t="shared" si="3"/>
        <v>5.2509093945732923</v>
      </c>
      <c r="Q21" s="63"/>
      <c r="R21" s="64" t="s">
        <v>254</v>
      </c>
      <c r="S21" s="48">
        <f>SUM(P21)*0.8</f>
        <v>4.2007275156586337</v>
      </c>
      <c r="T21" s="86"/>
    </row>
    <row r="22" spans="1:20">
      <c r="A22" s="46" t="s">
        <v>85</v>
      </c>
      <c r="B22" s="73" t="s">
        <v>17</v>
      </c>
      <c r="C22" s="47" t="s">
        <v>54</v>
      </c>
      <c r="D22" s="47">
        <v>2018</v>
      </c>
      <c r="E22" s="47">
        <v>332</v>
      </c>
      <c r="F22" s="47">
        <v>36</v>
      </c>
      <c r="G22" s="52">
        <v>0.36</v>
      </c>
      <c r="H22" s="53">
        <v>100</v>
      </c>
      <c r="I22" s="54" t="s">
        <v>258</v>
      </c>
      <c r="J22" s="70">
        <v>48</v>
      </c>
      <c r="K22" s="70">
        <v>147</v>
      </c>
      <c r="L22" s="55">
        <v>0.5</v>
      </c>
      <c r="M22" s="50">
        <f t="shared" si="0"/>
        <v>0.21029378908634461</v>
      </c>
      <c r="N22" s="56">
        <f t="shared" si="1"/>
        <v>0.1051468945431723</v>
      </c>
      <c r="O22" s="61">
        <f t="shared" si="2"/>
        <v>10.51468945431723</v>
      </c>
      <c r="P22" s="62">
        <f t="shared" si="3"/>
        <v>3.7852882035542024</v>
      </c>
      <c r="Q22" s="63"/>
      <c r="R22" s="71"/>
      <c r="S22" s="87">
        <f>SUM(P22)</f>
        <v>3.7852882035542024</v>
      </c>
      <c r="T22" s="86"/>
    </row>
    <row r="23" spans="1:20">
      <c r="A23" s="51" t="s">
        <v>66</v>
      </c>
      <c r="B23" s="73" t="s">
        <v>17</v>
      </c>
      <c r="C23" s="47" t="s">
        <v>16</v>
      </c>
      <c r="D23" s="47">
        <v>2018</v>
      </c>
      <c r="E23" s="47">
        <v>249</v>
      </c>
      <c r="F23" s="47">
        <v>33</v>
      </c>
      <c r="G23" s="69">
        <v>0.33</v>
      </c>
      <c r="H23" s="53">
        <v>100</v>
      </c>
      <c r="I23" s="54" t="s">
        <v>259</v>
      </c>
      <c r="J23" s="70">
        <v>41</v>
      </c>
      <c r="K23" s="70">
        <v>102</v>
      </c>
      <c r="L23" s="55">
        <v>0.65</v>
      </c>
      <c r="M23" s="50">
        <f t="shared" si="0"/>
        <v>0.15333274463921964</v>
      </c>
      <c r="N23" s="56">
        <f t="shared" si="1"/>
        <v>9.9666284015492768E-2</v>
      </c>
      <c r="O23" s="61">
        <f t="shared" si="2"/>
        <v>9.9666284015492774</v>
      </c>
      <c r="P23" s="62">
        <f t="shared" si="3"/>
        <v>3.2889873725112615</v>
      </c>
      <c r="Q23" s="63"/>
      <c r="R23" s="71"/>
      <c r="S23" s="48">
        <f>SUM(P23)</f>
        <v>3.2889873725112615</v>
      </c>
      <c r="T23" s="86"/>
    </row>
    <row r="24" spans="1:20">
      <c r="A24" s="46" t="s">
        <v>234</v>
      </c>
      <c r="B24" s="73" t="s">
        <v>17</v>
      </c>
      <c r="C24" s="47" t="s">
        <v>64</v>
      </c>
      <c r="D24" s="47">
        <v>2017</v>
      </c>
      <c r="E24" s="47">
        <v>400</v>
      </c>
      <c r="F24" s="47">
        <v>35</v>
      </c>
      <c r="G24" s="52">
        <v>0.35</v>
      </c>
      <c r="H24" s="53">
        <v>100</v>
      </c>
      <c r="I24" s="54" t="s">
        <v>235</v>
      </c>
      <c r="J24" s="70">
        <v>18</v>
      </c>
      <c r="K24" s="70">
        <v>92</v>
      </c>
      <c r="L24" s="55">
        <v>0.3</v>
      </c>
      <c r="M24" s="50">
        <f t="shared" si="0"/>
        <v>0.38076945124123146</v>
      </c>
      <c r="N24" s="56">
        <f t="shared" si="1"/>
        <v>0.11423083537236943</v>
      </c>
      <c r="O24" s="61">
        <f t="shared" si="2"/>
        <v>11.423083537236943</v>
      </c>
      <c r="P24" s="62">
        <f t="shared" si="3"/>
        <v>3.99807923803293</v>
      </c>
      <c r="Q24" s="63"/>
      <c r="R24" s="64" t="s">
        <v>254</v>
      </c>
      <c r="S24" s="48">
        <f>SUM(P24)*0.8</f>
        <v>3.198463390426344</v>
      </c>
      <c r="T24" s="86"/>
    </row>
    <row r="25" spans="1:20">
      <c r="A25" s="46" t="s">
        <v>79</v>
      </c>
      <c r="B25" s="73" t="s">
        <v>17</v>
      </c>
      <c r="C25" s="47" t="s">
        <v>16</v>
      </c>
      <c r="D25" s="47">
        <v>2018</v>
      </c>
      <c r="E25" s="47">
        <v>249</v>
      </c>
      <c r="F25" s="47">
        <v>33</v>
      </c>
      <c r="G25" s="69">
        <v>0.33</v>
      </c>
      <c r="H25" s="53">
        <v>100</v>
      </c>
      <c r="I25" s="54" t="s">
        <v>260</v>
      </c>
      <c r="J25" s="70">
        <v>41</v>
      </c>
      <c r="K25" s="70">
        <v>100</v>
      </c>
      <c r="L25" s="55">
        <v>0.65</v>
      </c>
      <c r="M25" s="50">
        <f t="shared" si="0"/>
        <v>0.1484068809639387</v>
      </c>
      <c r="N25" s="56">
        <f t="shared" si="1"/>
        <v>9.646447262656016E-2</v>
      </c>
      <c r="O25" s="61">
        <f t="shared" si="2"/>
        <v>9.6464472626560163</v>
      </c>
      <c r="P25" s="62">
        <f t="shared" si="3"/>
        <v>3.1833275966764853</v>
      </c>
      <c r="Q25" s="63"/>
      <c r="R25" s="71"/>
      <c r="S25" s="48">
        <f t="shared" ref="S25:S30" si="4">SUM(P25)</f>
        <v>3.1833275966764853</v>
      </c>
      <c r="T25" s="86"/>
    </row>
    <row r="26" spans="1:20">
      <c r="A26" s="46" t="s">
        <v>288</v>
      </c>
      <c r="B26" s="73" t="s">
        <v>17</v>
      </c>
      <c r="C26" s="47" t="s">
        <v>8</v>
      </c>
      <c r="D26" s="47">
        <v>2018</v>
      </c>
      <c r="E26" s="47">
        <v>345</v>
      </c>
      <c r="F26" s="47">
        <v>49</v>
      </c>
      <c r="G26" s="69">
        <v>0.49</v>
      </c>
      <c r="H26" s="53">
        <v>100</v>
      </c>
      <c r="I26" s="54" t="s">
        <v>261</v>
      </c>
      <c r="J26" s="70">
        <v>43</v>
      </c>
      <c r="K26" s="70">
        <v>71</v>
      </c>
      <c r="L26" s="55">
        <v>0.9</v>
      </c>
      <c r="M26" s="50">
        <f t="shared" si="0"/>
        <v>7.0691727844711019E-2</v>
      </c>
      <c r="N26" s="56">
        <f t="shared" si="1"/>
        <v>6.3622555060239921E-2</v>
      </c>
      <c r="O26" s="61">
        <f t="shared" si="2"/>
        <v>6.3622555060239918</v>
      </c>
      <c r="P26" s="62">
        <f t="shared" si="3"/>
        <v>3.1175051979517558</v>
      </c>
      <c r="Q26" s="63"/>
      <c r="R26" s="71"/>
      <c r="S26" s="48">
        <f t="shared" si="4"/>
        <v>3.1175051979517558</v>
      </c>
      <c r="T26" s="86"/>
    </row>
    <row r="27" spans="1:20">
      <c r="A27" s="51" t="s">
        <v>62</v>
      </c>
      <c r="B27" s="73" t="s">
        <v>17</v>
      </c>
      <c r="C27" s="47" t="s">
        <v>8</v>
      </c>
      <c r="D27" s="47">
        <v>2018</v>
      </c>
      <c r="E27" s="47">
        <v>345</v>
      </c>
      <c r="F27" s="47">
        <v>49</v>
      </c>
      <c r="G27" s="69">
        <v>0.49</v>
      </c>
      <c r="H27" s="53">
        <v>100</v>
      </c>
      <c r="I27" s="54" t="s">
        <v>262</v>
      </c>
      <c r="J27" s="70">
        <v>47</v>
      </c>
      <c r="K27" s="70">
        <v>76</v>
      </c>
      <c r="L27" s="55">
        <v>0.9</v>
      </c>
      <c r="M27" s="50">
        <f t="shared" si="0"/>
        <v>6.7563699777754949E-2</v>
      </c>
      <c r="N27" s="56">
        <f t="shared" si="1"/>
        <v>6.0807329799979458E-2</v>
      </c>
      <c r="O27" s="61">
        <f t="shared" si="2"/>
        <v>6.0807329799979462</v>
      </c>
      <c r="P27" s="62">
        <f t="shared" si="3"/>
        <v>2.9795591601989937</v>
      </c>
      <c r="Q27" s="63"/>
      <c r="R27" s="71"/>
      <c r="S27" s="48">
        <f t="shared" si="4"/>
        <v>2.9795591601989937</v>
      </c>
      <c r="T27" s="86"/>
    </row>
    <row r="28" spans="1:20">
      <c r="A28" s="46" t="s">
        <v>59</v>
      </c>
      <c r="B28" s="73" t="s">
        <v>17</v>
      </c>
      <c r="C28" s="47" t="s">
        <v>8</v>
      </c>
      <c r="D28" s="47">
        <v>2018</v>
      </c>
      <c r="E28" s="47">
        <v>345</v>
      </c>
      <c r="F28" s="47">
        <v>49</v>
      </c>
      <c r="G28" s="69">
        <v>0.49</v>
      </c>
      <c r="H28" s="53">
        <v>100</v>
      </c>
      <c r="I28" s="54" t="s">
        <v>263</v>
      </c>
      <c r="J28" s="70">
        <v>47</v>
      </c>
      <c r="K28" s="70">
        <v>74</v>
      </c>
      <c r="L28" s="55">
        <v>0.9</v>
      </c>
      <c r="M28" s="50">
        <f t="shared" si="0"/>
        <v>6.3717195132260124E-2</v>
      </c>
      <c r="N28" s="56">
        <f t="shared" si="1"/>
        <v>5.7345475619034116E-2</v>
      </c>
      <c r="O28" s="61">
        <f t="shared" si="2"/>
        <v>5.7345475619034119</v>
      </c>
      <c r="P28" s="62">
        <f t="shared" si="3"/>
        <v>2.8099283053326718</v>
      </c>
      <c r="Q28" s="63"/>
      <c r="R28" s="71"/>
      <c r="S28" s="48">
        <f t="shared" si="4"/>
        <v>2.8099283053326718</v>
      </c>
      <c r="T28" s="86"/>
    </row>
    <row r="29" spans="1:20">
      <c r="A29" s="51" t="s">
        <v>82</v>
      </c>
      <c r="B29" s="73" t="s">
        <v>17</v>
      </c>
      <c r="C29" s="47" t="s">
        <v>54</v>
      </c>
      <c r="D29" s="47">
        <v>2018</v>
      </c>
      <c r="E29" s="47">
        <v>332</v>
      </c>
      <c r="F29" s="47">
        <v>36</v>
      </c>
      <c r="G29" s="52">
        <v>0.36</v>
      </c>
      <c r="H29" s="53">
        <v>100</v>
      </c>
      <c r="I29" s="54" t="s">
        <v>264</v>
      </c>
      <c r="J29" s="70">
        <v>67</v>
      </c>
      <c r="K29" s="70">
        <v>161</v>
      </c>
      <c r="L29" s="55">
        <v>0.5</v>
      </c>
      <c r="M29" s="50">
        <f t="shared" si="0"/>
        <v>0.14476453153520696</v>
      </c>
      <c r="N29" s="56">
        <f t="shared" si="1"/>
        <v>7.2382265767603482E-2</v>
      </c>
      <c r="O29" s="61">
        <f t="shared" si="2"/>
        <v>7.238226576760348</v>
      </c>
      <c r="P29" s="62">
        <f t="shared" si="3"/>
        <v>2.6057615676337251</v>
      </c>
      <c r="Q29" s="63"/>
      <c r="R29" s="71"/>
      <c r="S29" s="48">
        <f t="shared" si="4"/>
        <v>2.6057615676337251</v>
      </c>
      <c r="T29" s="86"/>
    </row>
    <row r="30" spans="1:20">
      <c r="A30" s="46" t="s">
        <v>289</v>
      </c>
      <c r="B30" s="73" t="s">
        <v>17</v>
      </c>
      <c r="C30" s="47" t="s">
        <v>64</v>
      </c>
      <c r="D30" s="47">
        <v>2018</v>
      </c>
      <c r="E30" s="47">
        <v>393</v>
      </c>
      <c r="F30" s="47">
        <v>32</v>
      </c>
      <c r="G30" s="52">
        <v>0.32</v>
      </c>
      <c r="H30" s="53">
        <v>100</v>
      </c>
      <c r="I30" s="54" t="s">
        <v>265</v>
      </c>
      <c r="J30" s="70">
        <v>26</v>
      </c>
      <c r="K30" s="70">
        <v>96</v>
      </c>
      <c r="L30" s="55">
        <v>0.3</v>
      </c>
      <c r="M30" s="50">
        <f t="shared" si="0"/>
        <v>0.26870202735751925</v>
      </c>
      <c r="N30" s="56">
        <f t="shared" si="1"/>
        <v>8.0610608207255768E-2</v>
      </c>
      <c r="O30" s="61">
        <f t="shared" si="2"/>
        <v>8.0610608207255776</v>
      </c>
      <c r="P30" s="62">
        <f t="shared" si="3"/>
        <v>2.579539462632185</v>
      </c>
      <c r="Q30" s="63"/>
      <c r="R30" s="71"/>
      <c r="S30" s="48">
        <f t="shared" si="4"/>
        <v>2.579539462632185</v>
      </c>
      <c r="T30" s="86"/>
    </row>
    <row r="31" spans="1:20">
      <c r="A31" s="51" t="s">
        <v>87</v>
      </c>
      <c r="B31" s="73" t="s">
        <v>17</v>
      </c>
      <c r="C31" s="47" t="s">
        <v>16</v>
      </c>
      <c r="D31" s="47">
        <v>2016</v>
      </c>
      <c r="E31" s="47">
        <v>266</v>
      </c>
      <c r="F31" s="47">
        <v>34</v>
      </c>
      <c r="G31" s="69">
        <v>0.34</v>
      </c>
      <c r="H31" s="53">
        <v>100</v>
      </c>
      <c r="I31" s="54" t="s">
        <v>189</v>
      </c>
      <c r="J31" s="70">
        <v>29</v>
      </c>
      <c r="K31" s="70">
        <v>102</v>
      </c>
      <c r="L31" s="55">
        <v>0.65</v>
      </c>
      <c r="M31" s="50">
        <f t="shared" si="0"/>
        <v>0.25297816256263733</v>
      </c>
      <c r="N31" s="56">
        <f t="shared" si="1"/>
        <v>0.16443580566571428</v>
      </c>
      <c r="O31" s="61">
        <f t="shared" si="2"/>
        <v>16.443580566571427</v>
      </c>
      <c r="P31" s="62">
        <f t="shared" si="3"/>
        <v>5.5908173926342855</v>
      </c>
      <c r="Q31" s="63"/>
      <c r="R31" s="64" t="s">
        <v>253</v>
      </c>
      <c r="S31" s="48">
        <f>SUM(P31)*0.4</f>
        <v>2.2363269570537141</v>
      </c>
      <c r="T31" s="86"/>
    </row>
    <row r="32" spans="1:20">
      <c r="A32" s="51" t="s">
        <v>71</v>
      </c>
      <c r="B32" s="73" t="s">
        <v>17</v>
      </c>
      <c r="C32" s="47" t="s">
        <v>16</v>
      </c>
      <c r="D32" s="47">
        <v>2018</v>
      </c>
      <c r="E32" s="47">
        <v>249</v>
      </c>
      <c r="F32" s="47">
        <v>33</v>
      </c>
      <c r="G32" s="69">
        <v>0.33</v>
      </c>
      <c r="H32" s="53">
        <v>100</v>
      </c>
      <c r="I32" s="54" t="s">
        <v>266</v>
      </c>
      <c r="J32" s="70">
        <v>46</v>
      </c>
      <c r="K32" s="70">
        <v>86</v>
      </c>
      <c r="L32" s="55">
        <v>0.65</v>
      </c>
      <c r="M32" s="50">
        <f t="shared" si="0"/>
        <v>9.14213755996654E-2</v>
      </c>
      <c r="N32" s="56">
        <f t="shared" si="1"/>
        <v>5.942389413978251E-2</v>
      </c>
      <c r="O32" s="61">
        <f t="shared" si="2"/>
        <v>5.9423894139782512</v>
      </c>
      <c r="P32" s="62">
        <f t="shared" si="3"/>
        <v>1.960988506612823</v>
      </c>
      <c r="Q32" s="63"/>
      <c r="R32" s="71"/>
      <c r="S32" s="48">
        <f t="shared" ref="S32:S38" si="5">SUM(P32)</f>
        <v>1.960988506612823</v>
      </c>
      <c r="T32" s="86"/>
    </row>
    <row r="33" spans="1:20">
      <c r="A33" s="46" t="s">
        <v>67</v>
      </c>
      <c r="B33" s="73" t="s">
        <v>17</v>
      </c>
      <c r="C33" s="47" t="s">
        <v>16</v>
      </c>
      <c r="D33" s="47">
        <v>2018</v>
      </c>
      <c r="E33" s="47">
        <v>249</v>
      </c>
      <c r="F33" s="47">
        <v>33</v>
      </c>
      <c r="G33" s="69">
        <v>0.33</v>
      </c>
      <c r="H33" s="53">
        <v>100</v>
      </c>
      <c r="I33" s="54" t="s">
        <v>267</v>
      </c>
      <c r="J33" s="70">
        <v>45</v>
      </c>
      <c r="K33" s="70">
        <v>84</v>
      </c>
      <c r="L33" s="55">
        <v>0.65</v>
      </c>
      <c r="M33" s="50">
        <f t="shared" si="0"/>
        <v>9.1139550878070699E-2</v>
      </c>
      <c r="N33" s="56">
        <f t="shared" si="1"/>
        <v>5.9240708070745954E-2</v>
      </c>
      <c r="O33" s="61">
        <f t="shared" si="2"/>
        <v>5.9240708070745951</v>
      </c>
      <c r="P33" s="62">
        <f t="shared" si="3"/>
        <v>1.9549433663346165</v>
      </c>
      <c r="Q33" s="63"/>
      <c r="R33" s="71"/>
      <c r="S33" s="48">
        <f t="shared" si="5"/>
        <v>1.9549433663346165</v>
      </c>
      <c r="T33" s="86"/>
    </row>
    <row r="34" spans="1:20">
      <c r="A34" s="46" t="s">
        <v>290</v>
      </c>
      <c r="B34" s="73" t="s">
        <v>17</v>
      </c>
      <c r="C34" s="47" t="s">
        <v>16</v>
      </c>
      <c r="D34" s="47">
        <v>2018</v>
      </c>
      <c r="E34" s="47">
        <v>249</v>
      </c>
      <c r="F34" s="47">
        <v>33</v>
      </c>
      <c r="G34" s="69">
        <v>0.33</v>
      </c>
      <c r="H34" s="53">
        <v>100</v>
      </c>
      <c r="I34" s="54" t="s">
        <v>268</v>
      </c>
      <c r="J34" s="70">
        <v>51</v>
      </c>
      <c r="K34" s="70">
        <v>84</v>
      </c>
      <c r="L34" s="55">
        <v>0.65</v>
      </c>
      <c r="M34" s="50">
        <f t="shared" si="0"/>
        <v>7.0313847180380792E-2</v>
      </c>
      <c r="N34" s="56">
        <f t="shared" si="1"/>
        <v>4.5704000667247516E-2</v>
      </c>
      <c r="O34" s="61">
        <f t="shared" si="2"/>
        <v>4.5704000667247513</v>
      </c>
      <c r="P34" s="62">
        <f t="shared" si="3"/>
        <v>1.5082320220191681</v>
      </c>
      <c r="Q34" s="63"/>
      <c r="R34" s="71"/>
      <c r="S34" s="48">
        <f t="shared" si="5"/>
        <v>1.5082320220191681</v>
      </c>
      <c r="T34" s="86"/>
    </row>
    <row r="35" spans="1:20">
      <c r="A35" s="46" t="s">
        <v>245</v>
      </c>
      <c r="B35" s="73" t="s">
        <v>17</v>
      </c>
      <c r="C35" s="47" t="s">
        <v>54</v>
      </c>
      <c r="D35" s="47">
        <v>2018</v>
      </c>
      <c r="E35" s="47">
        <v>332</v>
      </c>
      <c r="F35" s="47">
        <v>36</v>
      </c>
      <c r="G35" s="52">
        <v>0.36</v>
      </c>
      <c r="H35" s="53">
        <v>100</v>
      </c>
      <c r="I35" s="54" t="s">
        <v>269</v>
      </c>
      <c r="J35" s="70">
        <v>95</v>
      </c>
      <c r="K35" s="70">
        <v>161</v>
      </c>
      <c r="L35" s="55">
        <v>0.5</v>
      </c>
      <c r="M35" s="50">
        <f t="shared" si="0"/>
        <v>7.4733877678052438E-2</v>
      </c>
      <c r="N35" s="56">
        <f t="shared" si="1"/>
        <v>3.7366938839026219E-2</v>
      </c>
      <c r="O35" s="61">
        <f t="shared" si="2"/>
        <v>3.736693883902622</v>
      </c>
      <c r="P35" s="62">
        <f t="shared" si="3"/>
        <v>1.3452097982049438</v>
      </c>
      <c r="Q35" s="63"/>
      <c r="R35" s="71"/>
      <c r="S35" s="48">
        <f t="shared" si="5"/>
        <v>1.3452097982049438</v>
      </c>
      <c r="T35" s="86"/>
    </row>
    <row r="36" spans="1:20">
      <c r="A36" s="46" t="s">
        <v>86</v>
      </c>
      <c r="B36" s="73" t="s">
        <v>17</v>
      </c>
      <c r="C36" s="47" t="s">
        <v>16</v>
      </c>
      <c r="D36" s="47">
        <v>2018</v>
      </c>
      <c r="E36" s="47">
        <v>249</v>
      </c>
      <c r="F36" s="47">
        <v>33</v>
      </c>
      <c r="G36" s="69">
        <v>0.33</v>
      </c>
      <c r="H36" s="53">
        <v>100</v>
      </c>
      <c r="I36" s="54" t="s">
        <v>270</v>
      </c>
      <c r="J36" s="70">
        <v>64</v>
      </c>
      <c r="K36" s="70">
        <v>100</v>
      </c>
      <c r="L36" s="55">
        <v>0.65</v>
      </c>
      <c r="M36" s="50">
        <f t="shared" si="0"/>
        <v>6.2646423640261642E-2</v>
      </c>
      <c r="N36" s="56">
        <f t="shared" si="1"/>
        <v>4.0720175366170071E-2</v>
      </c>
      <c r="O36" s="61">
        <f t="shared" si="2"/>
        <v>4.0720175366170075</v>
      </c>
      <c r="P36" s="62">
        <f t="shared" si="3"/>
        <v>1.3437657870836126</v>
      </c>
      <c r="Q36" s="63"/>
      <c r="R36" s="71"/>
      <c r="S36" s="48">
        <f t="shared" si="5"/>
        <v>1.3437657870836126</v>
      </c>
      <c r="T36" s="86"/>
    </row>
    <row r="37" spans="1:20">
      <c r="A37" s="46" t="s">
        <v>186</v>
      </c>
      <c r="B37" s="73" t="s">
        <v>17</v>
      </c>
      <c r="C37" s="47" t="s">
        <v>16</v>
      </c>
      <c r="D37" s="47">
        <v>2018</v>
      </c>
      <c r="E37" s="47">
        <v>249</v>
      </c>
      <c r="F37" s="47">
        <v>33</v>
      </c>
      <c r="G37" s="69">
        <v>0.33</v>
      </c>
      <c r="H37" s="53">
        <v>100</v>
      </c>
      <c r="I37" s="54" t="s">
        <v>271</v>
      </c>
      <c r="J37" s="70">
        <v>54</v>
      </c>
      <c r="K37" s="70">
        <v>84</v>
      </c>
      <c r="L37" s="55">
        <v>0.65</v>
      </c>
      <c r="M37" s="50">
        <f t="shared" si="0"/>
        <v>6.2027426179130346E-2</v>
      </c>
      <c r="N37" s="56">
        <f t="shared" si="1"/>
        <v>4.0317827016434729E-2</v>
      </c>
      <c r="O37" s="61">
        <f t="shared" si="2"/>
        <v>4.0317827016434729</v>
      </c>
      <c r="P37" s="62">
        <f t="shared" si="3"/>
        <v>1.3304882915423462</v>
      </c>
      <c r="Q37" s="63"/>
      <c r="R37" s="71"/>
      <c r="S37" s="48">
        <f t="shared" si="5"/>
        <v>1.3304882915423462</v>
      </c>
      <c r="T37" s="86"/>
    </row>
    <row r="38" spans="1:20">
      <c r="A38" s="46" t="s">
        <v>291</v>
      </c>
      <c r="B38" s="73" t="s">
        <v>17</v>
      </c>
      <c r="C38" s="47" t="s">
        <v>64</v>
      </c>
      <c r="D38" s="47">
        <v>2018</v>
      </c>
      <c r="E38" s="47">
        <v>393</v>
      </c>
      <c r="F38" s="47">
        <v>32</v>
      </c>
      <c r="G38" s="52">
        <v>0.32</v>
      </c>
      <c r="H38" s="53">
        <v>100</v>
      </c>
      <c r="I38" s="54" t="s">
        <v>272</v>
      </c>
      <c r="J38" s="70">
        <v>41</v>
      </c>
      <c r="K38" s="70">
        <v>96</v>
      </c>
      <c r="L38" s="55">
        <v>0.3</v>
      </c>
      <c r="M38" s="50">
        <f t="shared" si="0"/>
        <v>0.13854413243582783</v>
      </c>
      <c r="N38" s="56">
        <f t="shared" si="1"/>
        <v>4.1563239730748346E-2</v>
      </c>
      <c r="O38" s="61">
        <f t="shared" si="2"/>
        <v>4.1563239730748345</v>
      </c>
      <c r="P38" s="62">
        <f t="shared" si="3"/>
        <v>1.3300236713839471</v>
      </c>
      <c r="Q38" s="63"/>
      <c r="R38" s="71"/>
      <c r="S38" s="48">
        <f t="shared" si="5"/>
        <v>1.3300236713839471</v>
      </c>
      <c r="T38" s="86"/>
    </row>
    <row r="39" spans="1:20">
      <c r="A39" s="46" t="s">
        <v>292</v>
      </c>
      <c r="B39" s="73" t="s">
        <v>17</v>
      </c>
      <c r="C39" s="47" t="s">
        <v>64</v>
      </c>
      <c r="D39" s="47">
        <v>2018</v>
      </c>
      <c r="E39" s="47">
        <v>393</v>
      </c>
      <c r="F39" s="47">
        <v>32</v>
      </c>
      <c r="G39" s="52">
        <v>0.32</v>
      </c>
      <c r="H39" s="53">
        <v>100</v>
      </c>
      <c r="I39" s="54" t="s">
        <v>273</v>
      </c>
      <c r="J39" s="70">
        <v>9</v>
      </c>
      <c r="K39" s="70">
        <v>22</v>
      </c>
      <c r="L39" s="55">
        <v>0.3</v>
      </c>
      <c r="M39" s="50">
        <f t="shared" si="0"/>
        <v>0.14895447337462894</v>
      </c>
      <c r="N39" s="56">
        <f t="shared" si="1"/>
        <v>4.4686342012388684E-2</v>
      </c>
      <c r="O39" s="61">
        <f t="shared" si="2"/>
        <v>4.468634201238868</v>
      </c>
      <c r="P39" s="62">
        <f t="shared" si="3"/>
        <v>1.4299629443964379</v>
      </c>
      <c r="Q39" s="63"/>
      <c r="R39" s="64" t="s">
        <v>51</v>
      </c>
      <c r="S39" s="48">
        <f>SUM(P39)*0.9</f>
        <v>1.2869666499567942</v>
      </c>
      <c r="T39" s="86"/>
    </row>
    <row r="40" spans="1:20">
      <c r="A40" s="46" t="s">
        <v>241</v>
      </c>
      <c r="B40" s="73" t="s">
        <v>17</v>
      </c>
      <c r="C40" s="47" t="s">
        <v>64</v>
      </c>
      <c r="D40" s="47">
        <v>2018</v>
      </c>
      <c r="E40" s="47">
        <v>393</v>
      </c>
      <c r="F40" s="47">
        <v>32</v>
      </c>
      <c r="G40" s="52">
        <v>0.32</v>
      </c>
      <c r="H40" s="53">
        <v>100</v>
      </c>
      <c r="I40" s="54" t="s">
        <v>273</v>
      </c>
      <c r="J40" s="70">
        <v>9</v>
      </c>
      <c r="K40" s="70">
        <v>22</v>
      </c>
      <c r="L40" s="55">
        <v>0.3</v>
      </c>
      <c r="M40" s="50">
        <f t="shared" si="0"/>
        <v>0.14895447337462894</v>
      </c>
      <c r="N40" s="56">
        <f t="shared" si="1"/>
        <v>4.4686342012388684E-2</v>
      </c>
      <c r="O40" s="61">
        <f t="shared" si="2"/>
        <v>4.468634201238868</v>
      </c>
      <c r="P40" s="62">
        <f t="shared" si="3"/>
        <v>1.4299629443964379</v>
      </c>
      <c r="Q40" s="63"/>
      <c r="R40" s="64" t="s">
        <v>51</v>
      </c>
      <c r="S40" s="48">
        <f>SUM(P40)*0.9</f>
        <v>1.2869666499567942</v>
      </c>
      <c r="T40" s="86"/>
    </row>
    <row r="41" spans="1:20">
      <c r="A41" s="46" t="s">
        <v>293</v>
      </c>
      <c r="B41" s="73" t="s">
        <v>17</v>
      </c>
      <c r="C41" s="47" t="s">
        <v>64</v>
      </c>
      <c r="D41" s="47">
        <v>2018</v>
      </c>
      <c r="E41" s="47">
        <v>393</v>
      </c>
      <c r="F41" s="47">
        <v>32</v>
      </c>
      <c r="G41" s="52">
        <v>0.32</v>
      </c>
      <c r="H41" s="53">
        <v>100</v>
      </c>
      <c r="I41" s="54" t="s">
        <v>274</v>
      </c>
      <c r="J41" s="70">
        <v>44</v>
      </c>
      <c r="K41" s="70">
        <v>96</v>
      </c>
      <c r="L41" s="55">
        <v>0.3</v>
      </c>
      <c r="M41" s="50">
        <f t="shared" si="0"/>
        <v>0.12242650659758447</v>
      </c>
      <c r="N41" s="56">
        <f t="shared" si="1"/>
        <v>3.6727951979275343E-2</v>
      </c>
      <c r="O41" s="61">
        <f t="shared" si="2"/>
        <v>3.6727951979275342</v>
      </c>
      <c r="P41" s="62">
        <f t="shared" si="3"/>
        <v>1.175294463336811</v>
      </c>
      <c r="Q41" s="63"/>
      <c r="R41" s="71"/>
      <c r="S41" s="48">
        <f>SUM(P41)</f>
        <v>1.175294463336811</v>
      </c>
      <c r="T41" s="86"/>
    </row>
    <row r="42" spans="1:20">
      <c r="A42" s="46" t="s">
        <v>159</v>
      </c>
      <c r="B42" s="73" t="s">
        <v>17</v>
      </c>
      <c r="C42" s="47" t="s">
        <v>64</v>
      </c>
      <c r="D42" s="47">
        <v>2016</v>
      </c>
      <c r="E42" s="47">
        <v>384</v>
      </c>
      <c r="F42" s="47">
        <v>33</v>
      </c>
      <c r="G42" s="52">
        <v>0.33</v>
      </c>
      <c r="H42" s="53">
        <v>100</v>
      </c>
      <c r="I42" s="54" t="s">
        <v>219</v>
      </c>
      <c r="J42" s="70">
        <v>27</v>
      </c>
      <c r="K42" s="70">
        <v>97</v>
      </c>
      <c r="L42" s="55">
        <v>0.3</v>
      </c>
      <c r="M42" s="50">
        <f t="shared" si="0"/>
        <v>0.25979645886989111</v>
      </c>
      <c r="N42" s="56">
        <f t="shared" si="1"/>
        <v>7.7938937660967336E-2</v>
      </c>
      <c r="O42" s="61">
        <f t="shared" si="2"/>
        <v>7.7938937660967333</v>
      </c>
      <c r="P42" s="62">
        <f t="shared" si="3"/>
        <v>2.5719849428119219</v>
      </c>
      <c r="Q42" s="63"/>
      <c r="R42" s="64" t="s">
        <v>253</v>
      </c>
      <c r="S42" s="48">
        <f>SUM(P42)*0.4</f>
        <v>1.0287939771247687</v>
      </c>
      <c r="T42" s="86"/>
    </row>
    <row r="43" spans="1:20">
      <c r="A43" s="51" t="s">
        <v>77</v>
      </c>
      <c r="B43" s="73" t="s">
        <v>17</v>
      </c>
      <c r="C43" s="47" t="s">
        <v>54</v>
      </c>
      <c r="D43" s="47">
        <v>2016</v>
      </c>
      <c r="E43" s="47">
        <v>322</v>
      </c>
      <c r="F43" s="47">
        <v>39</v>
      </c>
      <c r="G43" s="52">
        <v>0.39</v>
      </c>
      <c r="H43" s="53">
        <v>100</v>
      </c>
      <c r="I43" s="54" t="s">
        <v>200</v>
      </c>
      <c r="J43" s="70">
        <v>63</v>
      </c>
      <c r="K43" s="70">
        <v>143</v>
      </c>
      <c r="L43" s="55">
        <v>0.5</v>
      </c>
      <c r="M43" s="50">
        <f t="shared" si="0"/>
        <v>0.13130507235605479</v>
      </c>
      <c r="N43" s="56">
        <f t="shared" si="1"/>
        <v>6.5652536178027396E-2</v>
      </c>
      <c r="O43" s="61">
        <f t="shared" si="2"/>
        <v>6.5652536178027399</v>
      </c>
      <c r="P43" s="62">
        <f t="shared" si="3"/>
        <v>2.5604489109430686</v>
      </c>
      <c r="Q43" s="63"/>
      <c r="R43" s="64" t="s">
        <v>253</v>
      </c>
      <c r="S43" s="48">
        <f>SUM(P43)*0.4</f>
        <v>1.0241795643772276</v>
      </c>
      <c r="T43" s="86"/>
    </row>
    <row r="44" spans="1:20">
      <c r="A44" s="51" t="s">
        <v>117</v>
      </c>
      <c r="B44" s="73" t="s">
        <v>17</v>
      </c>
      <c r="C44" s="47" t="s">
        <v>54</v>
      </c>
      <c r="D44" s="47">
        <v>2016</v>
      </c>
      <c r="E44" s="47">
        <v>322</v>
      </c>
      <c r="F44" s="47">
        <v>39</v>
      </c>
      <c r="G44" s="52">
        <v>0.39</v>
      </c>
      <c r="H44" s="53">
        <v>100</v>
      </c>
      <c r="I44" s="54" t="s">
        <v>204</v>
      </c>
      <c r="J44" s="70">
        <v>17</v>
      </c>
      <c r="K44" s="70">
        <v>28</v>
      </c>
      <c r="L44" s="55">
        <v>0.5</v>
      </c>
      <c r="M44" s="50">
        <f t="shared" si="0"/>
        <v>7.0313847180380792E-2</v>
      </c>
      <c r="N44" s="56">
        <f t="shared" si="1"/>
        <v>3.5156923590190396E-2</v>
      </c>
      <c r="O44" s="61">
        <f t="shared" si="2"/>
        <v>3.5156923590190394</v>
      </c>
      <c r="P44" s="62">
        <f t="shared" si="3"/>
        <v>1.3711200200174254</v>
      </c>
      <c r="Q44" s="63"/>
      <c r="R44" s="64" t="s">
        <v>236</v>
      </c>
      <c r="S44" s="48">
        <f>SUM(P44)*0.72</f>
        <v>0.9872064144125462</v>
      </c>
      <c r="T44" s="86"/>
    </row>
    <row r="45" spans="1:20">
      <c r="A45" s="46" t="s">
        <v>239</v>
      </c>
      <c r="B45" s="73" t="s">
        <v>17</v>
      </c>
      <c r="C45" s="47" t="s">
        <v>64</v>
      </c>
      <c r="D45" s="47">
        <v>2017</v>
      </c>
      <c r="E45" s="47">
        <v>400</v>
      </c>
      <c r="F45" s="47">
        <v>35</v>
      </c>
      <c r="G45" s="52">
        <v>0.35</v>
      </c>
      <c r="H45" s="53">
        <v>100</v>
      </c>
      <c r="I45" s="54" t="s">
        <v>240</v>
      </c>
      <c r="J45" s="70">
        <v>49</v>
      </c>
      <c r="K45" s="70">
        <v>100</v>
      </c>
      <c r="L45" s="55">
        <v>0.3</v>
      </c>
      <c r="M45" s="50">
        <f t="shared" si="0"/>
        <v>0.10829691211700261</v>
      </c>
      <c r="N45" s="56">
        <f t="shared" si="1"/>
        <v>3.2489073635100785E-2</v>
      </c>
      <c r="O45" s="61">
        <f t="shared" si="2"/>
        <v>3.2489073635100785</v>
      </c>
      <c r="P45" s="62">
        <f t="shared" si="3"/>
        <v>1.1371175772285274</v>
      </c>
      <c r="Q45" s="63"/>
      <c r="R45" s="64" t="s">
        <v>254</v>
      </c>
      <c r="S45" s="48">
        <f>SUM(P45)*0.8</f>
        <v>0.90969406178282197</v>
      </c>
      <c r="T45" s="86"/>
    </row>
    <row r="46" spans="1:20">
      <c r="A46" s="46" t="s">
        <v>243</v>
      </c>
      <c r="B46" s="73" t="s">
        <v>17</v>
      </c>
      <c r="C46" s="47" t="s">
        <v>64</v>
      </c>
      <c r="D46" s="47">
        <v>2017</v>
      </c>
      <c r="E46" s="47">
        <v>400</v>
      </c>
      <c r="F46" s="47">
        <v>35</v>
      </c>
      <c r="G46" s="52">
        <v>0.35</v>
      </c>
      <c r="H46" s="53">
        <v>100</v>
      </c>
      <c r="I46" s="54" t="s">
        <v>244</v>
      </c>
      <c r="J46" s="70">
        <v>12</v>
      </c>
      <c r="K46" s="70">
        <v>23</v>
      </c>
      <c r="L46" s="55">
        <v>0.3</v>
      </c>
      <c r="M46" s="50">
        <f t="shared" si="0"/>
        <v>9.6021002095444882E-2</v>
      </c>
      <c r="N46" s="56">
        <f t="shared" si="1"/>
        <v>2.8806300628633465E-2</v>
      </c>
      <c r="O46" s="61">
        <f t="shared" si="2"/>
        <v>2.8806300628633466</v>
      </c>
      <c r="P46" s="62">
        <f t="shared" si="3"/>
        <v>1.0082205220021712</v>
      </c>
      <c r="Q46" s="63"/>
      <c r="R46" s="64" t="s">
        <v>256</v>
      </c>
      <c r="S46" s="48">
        <f>SUM(P46)*0.72</f>
        <v>0.72591877584156317</v>
      </c>
      <c r="T46" s="86"/>
    </row>
    <row r="47" spans="1:20">
      <c r="A47" s="46" t="s">
        <v>158</v>
      </c>
      <c r="B47" s="73" t="s">
        <v>17</v>
      </c>
      <c r="C47" s="47" t="s">
        <v>64</v>
      </c>
      <c r="D47" s="47">
        <v>2016</v>
      </c>
      <c r="E47" s="47">
        <v>384</v>
      </c>
      <c r="F47" s="47">
        <v>33</v>
      </c>
      <c r="G47" s="52">
        <v>0.33</v>
      </c>
      <c r="H47" s="53">
        <v>100</v>
      </c>
      <c r="I47" s="54" t="s">
        <v>214</v>
      </c>
      <c r="J47" s="70">
        <v>40</v>
      </c>
      <c r="K47" s="70">
        <v>104</v>
      </c>
      <c r="L47" s="55">
        <v>0.3</v>
      </c>
      <c r="M47" s="50">
        <f t="shared" si="0"/>
        <v>0.16463137099951022</v>
      </c>
      <c r="N47" s="56">
        <f t="shared" si="1"/>
        <v>4.9389411299853067E-2</v>
      </c>
      <c r="O47" s="61">
        <f t="shared" si="2"/>
        <v>4.9389411299853068</v>
      </c>
      <c r="P47" s="62">
        <f t="shared" si="3"/>
        <v>1.6298505728951513</v>
      </c>
      <c r="Q47" s="63"/>
      <c r="R47" s="64" t="s">
        <v>253</v>
      </c>
      <c r="S47" s="48">
        <f>SUM(P47)*0.4</f>
        <v>0.6519402291580606</v>
      </c>
      <c r="T47" s="86"/>
    </row>
    <row r="48" spans="1:20">
      <c r="A48" s="46" t="s">
        <v>294</v>
      </c>
      <c r="B48" s="73" t="s">
        <v>17</v>
      </c>
      <c r="C48" s="47" t="s">
        <v>64</v>
      </c>
      <c r="D48" s="47">
        <v>2018</v>
      </c>
      <c r="E48" s="47">
        <v>393</v>
      </c>
      <c r="F48" s="47">
        <v>32</v>
      </c>
      <c r="G48" s="52">
        <v>0.32</v>
      </c>
      <c r="H48" s="53">
        <v>100</v>
      </c>
      <c r="I48" s="54" t="s">
        <v>275</v>
      </c>
      <c r="J48" s="70">
        <v>71</v>
      </c>
      <c r="K48" s="70">
        <v>111</v>
      </c>
      <c r="L48" s="55">
        <v>0.3</v>
      </c>
      <c r="M48" s="50">
        <f t="shared" si="0"/>
        <v>6.2725010334245282E-2</v>
      </c>
      <c r="N48" s="56">
        <f t="shared" si="1"/>
        <v>1.8817503100273584E-2</v>
      </c>
      <c r="O48" s="61">
        <f t="shared" si="2"/>
        <v>1.8817503100273585</v>
      </c>
      <c r="P48" s="62">
        <f t="shared" si="3"/>
        <v>0.60216009920875468</v>
      </c>
      <c r="Q48" s="63"/>
      <c r="R48" s="71"/>
      <c r="S48" s="48">
        <f>SUM(P48)</f>
        <v>0.60216009920875468</v>
      </c>
      <c r="T48" s="86"/>
    </row>
    <row r="49" spans="1:25">
      <c r="A49" s="46" t="s">
        <v>187</v>
      </c>
      <c r="B49" s="73" t="s">
        <v>17</v>
      </c>
      <c r="C49" s="47" t="s">
        <v>16</v>
      </c>
      <c r="D49" s="47">
        <v>2016</v>
      </c>
      <c r="E49" s="47">
        <v>266</v>
      </c>
      <c r="F49" s="47">
        <v>34</v>
      </c>
      <c r="G49" s="69">
        <v>0.34</v>
      </c>
      <c r="H49" s="53">
        <v>100</v>
      </c>
      <c r="I49" s="54" t="s">
        <v>198</v>
      </c>
      <c r="J49" s="70">
        <v>54</v>
      </c>
      <c r="K49" s="70">
        <v>87</v>
      </c>
      <c r="L49" s="55">
        <v>0.65</v>
      </c>
      <c r="M49" s="50">
        <f t="shared" si="0"/>
        <v>6.7025907148558009E-2</v>
      </c>
      <c r="N49" s="56">
        <f t="shared" si="1"/>
        <v>4.3566839646562709E-2</v>
      </c>
      <c r="O49" s="61">
        <f t="shared" si="2"/>
        <v>4.3566839646562707</v>
      </c>
      <c r="P49" s="62">
        <f t="shared" si="3"/>
        <v>1.4812725479831321</v>
      </c>
      <c r="Q49" s="63"/>
      <c r="R49" s="64" t="s">
        <v>253</v>
      </c>
      <c r="S49" s="48">
        <f>SUM(P49)*0.4</f>
        <v>0.59250901919325283</v>
      </c>
      <c r="T49" s="86"/>
    </row>
    <row r="50" spans="1:25">
      <c r="A50" s="46" t="s">
        <v>295</v>
      </c>
      <c r="B50" s="73" t="s">
        <v>17</v>
      </c>
      <c r="C50" s="47" t="s">
        <v>64</v>
      </c>
      <c r="D50" s="47">
        <v>2018</v>
      </c>
      <c r="E50" s="47">
        <v>393</v>
      </c>
      <c r="F50" s="47">
        <v>32</v>
      </c>
      <c r="G50" s="52">
        <v>0.32</v>
      </c>
      <c r="H50" s="53">
        <v>100</v>
      </c>
      <c r="I50" s="54" t="s">
        <v>276</v>
      </c>
      <c r="J50" s="70">
        <v>63</v>
      </c>
      <c r="K50" s="70">
        <v>96</v>
      </c>
      <c r="L50" s="55">
        <v>0.3</v>
      </c>
      <c r="M50" s="50">
        <f t="shared" si="0"/>
        <v>5.922006533754709E-2</v>
      </c>
      <c r="N50" s="56">
        <f t="shared" si="1"/>
        <v>1.7766019601264126E-2</v>
      </c>
      <c r="O50" s="61">
        <f t="shared" si="2"/>
        <v>1.7766019601264127</v>
      </c>
      <c r="P50" s="62">
        <f t="shared" si="3"/>
        <v>0.56851262724045204</v>
      </c>
      <c r="Q50" s="63"/>
      <c r="R50" s="71"/>
      <c r="S50" s="48">
        <f>SUM(P50)</f>
        <v>0.56851262724045204</v>
      </c>
      <c r="T50" s="86"/>
    </row>
    <row r="51" spans="1:25">
      <c r="A51" s="46" t="s">
        <v>192</v>
      </c>
      <c r="B51" s="73" t="s">
        <v>17</v>
      </c>
      <c r="C51" s="47" t="s">
        <v>16</v>
      </c>
      <c r="D51" s="47">
        <v>2016</v>
      </c>
      <c r="E51" s="47">
        <v>266</v>
      </c>
      <c r="F51" s="47">
        <v>34</v>
      </c>
      <c r="G51" s="69">
        <v>0.34</v>
      </c>
      <c r="H51" s="53">
        <v>100</v>
      </c>
      <c r="I51" s="54" t="s">
        <v>193</v>
      </c>
      <c r="J51" s="70">
        <v>73</v>
      </c>
      <c r="K51" s="70">
        <v>102</v>
      </c>
      <c r="L51" s="55">
        <v>0.65</v>
      </c>
      <c r="M51" s="50">
        <f t="shared" si="0"/>
        <v>4.8431931859828428E-2</v>
      </c>
      <c r="N51" s="56">
        <f t="shared" si="1"/>
        <v>3.1480755708888482E-2</v>
      </c>
      <c r="O51" s="61">
        <f t="shared" si="2"/>
        <v>3.1480755708888482</v>
      </c>
      <c r="P51" s="62">
        <f t="shared" si="3"/>
        <v>1.0703456941022085</v>
      </c>
      <c r="Q51" s="63"/>
      <c r="R51" s="64" t="s">
        <v>253</v>
      </c>
      <c r="S51" s="48">
        <f>SUM(P51)*0.4</f>
        <v>0.42813827764088341</v>
      </c>
      <c r="T51" s="86"/>
    </row>
    <row r="52" spans="1:25" ht="13.5" customHeight="1">
      <c r="A52" s="51" t="s">
        <v>109</v>
      </c>
      <c r="B52" s="73" t="s">
        <v>17</v>
      </c>
      <c r="C52" s="47" t="s">
        <v>16</v>
      </c>
      <c r="D52" s="47">
        <v>2016</v>
      </c>
      <c r="E52" s="47">
        <v>266</v>
      </c>
      <c r="F52" s="47">
        <v>34</v>
      </c>
      <c r="G52" s="69">
        <v>0.34</v>
      </c>
      <c r="H52" s="53">
        <v>100</v>
      </c>
      <c r="I52" s="54" t="s">
        <v>191</v>
      </c>
      <c r="J52" s="70">
        <v>63</v>
      </c>
      <c r="K52" s="70">
        <v>84</v>
      </c>
      <c r="L52" s="55">
        <v>0.65</v>
      </c>
      <c r="M52" s="50">
        <f t="shared" si="0"/>
        <v>4.3259925007268357E-2</v>
      </c>
      <c r="N52" s="56">
        <f t="shared" si="1"/>
        <v>2.8118951254724432E-2</v>
      </c>
      <c r="O52" s="61">
        <f t="shared" si="2"/>
        <v>2.8118951254724434</v>
      </c>
      <c r="P52" s="62">
        <f t="shared" si="3"/>
        <v>0.95604434266063076</v>
      </c>
      <c r="Q52" s="63"/>
      <c r="R52" s="64" t="s">
        <v>253</v>
      </c>
      <c r="S52" s="48">
        <f>SUM(P52)*0.4</f>
        <v>0.38241773706425231</v>
      </c>
      <c r="T52" s="86"/>
    </row>
    <row r="53" spans="1:25" ht="13.5" customHeight="1">
      <c r="A53" s="46" t="s">
        <v>155</v>
      </c>
      <c r="B53" s="73" t="s">
        <v>17</v>
      </c>
      <c r="C53" s="47" t="s">
        <v>64</v>
      </c>
      <c r="D53" s="47">
        <v>2016</v>
      </c>
      <c r="E53" s="47">
        <v>384</v>
      </c>
      <c r="F53" s="47">
        <v>33</v>
      </c>
      <c r="G53" s="52">
        <v>0.33</v>
      </c>
      <c r="H53" s="53">
        <v>100</v>
      </c>
      <c r="I53" s="54" t="s">
        <v>206</v>
      </c>
      <c r="J53" s="70">
        <v>48</v>
      </c>
      <c r="K53" s="70">
        <v>92</v>
      </c>
      <c r="L53" s="55">
        <v>0.3</v>
      </c>
      <c r="M53" s="50">
        <f t="shared" si="0"/>
        <v>9.6021002095444882E-2</v>
      </c>
      <c r="N53" s="56">
        <f t="shared" si="1"/>
        <v>2.8806300628633465E-2</v>
      </c>
      <c r="O53" s="61">
        <f t="shared" si="2"/>
        <v>2.8806300628633466</v>
      </c>
      <c r="P53" s="62">
        <f t="shared" si="3"/>
        <v>0.95060792074490441</v>
      </c>
      <c r="Q53" s="63"/>
      <c r="R53" s="64" t="s">
        <v>253</v>
      </c>
      <c r="S53" s="48">
        <f>SUM(P53)*0.4</f>
        <v>0.38024316829796179</v>
      </c>
      <c r="T53" s="86"/>
    </row>
    <row r="54" spans="1:25" ht="13.5" customHeight="1">
      <c r="A54" s="51" t="s">
        <v>53</v>
      </c>
      <c r="B54" s="73" t="s">
        <v>17</v>
      </c>
      <c r="C54" s="47" t="s">
        <v>16</v>
      </c>
      <c r="D54" s="47">
        <v>2016</v>
      </c>
      <c r="E54" s="47">
        <v>266</v>
      </c>
      <c r="F54" s="47">
        <v>34</v>
      </c>
      <c r="G54" s="69">
        <v>0.34</v>
      </c>
      <c r="H54" s="53">
        <v>100</v>
      </c>
      <c r="I54" s="54" t="s">
        <v>190</v>
      </c>
      <c r="J54" s="70">
        <v>85</v>
      </c>
      <c r="K54" s="70">
        <v>112</v>
      </c>
      <c r="L54" s="55">
        <v>0.65</v>
      </c>
      <c r="M54" s="50">
        <f t="shared" si="0"/>
        <v>4.2022544709882412E-2</v>
      </c>
      <c r="N54" s="56">
        <f t="shared" si="1"/>
        <v>2.7314654061423568E-2</v>
      </c>
      <c r="O54" s="61">
        <f t="shared" si="2"/>
        <v>2.7314654061423567</v>
      </c>
      <c r="P54" s="62">
        <f t="shared" si="3"/>
        <v>0.92869823808840135</v>
      </c>
      <c r="Q54" s="63"/>
      <c r="R54" s="64" t="s">
        <v>253</v>
      </c>
      <c r="S54" s="87">
        <f>SUM(P54)*0.4</f>
        <v>0.37147929523536055</v>
      </c>
      <c r="T54" s="86"/>
    </row>
    <row r="55" spans="1:25">
      <c r="A55" s="46" t="s">
        <v>215</v>
      </c>
      <c r="B55" s="73" t="s">
        <v>17</v>
      </c>
      <c r="C55" s="47" t="s">
        <v>64</v>
      </c>
      <c r="D55" s="47">
        <v>2017</v>
      </c>
      <c r="E55" s="47">
        <v>400</v>
      </c>
      <c r="F55" s="47">
        <v>35</v>
      </c>
      <c r="G55" s="52">
        <v>0.35</v>
      </c>
      <c r="H55" s="53">
        <v>100</v>
      </c>
      <c r="I55" s="54" t="s">
        <v>247</v>
      </c>
      <c r="J55" s="70">
        <v>90</v>
      </c>
      <c r="K55" s="70">
        <v>108</v>
      </c>
      <c r="L55" s="55">
        <v>0.3</v>
      </c>
      <c r="M55" s="50">
        <f t="shared" si="0"/>
        <v>3.3180992620688819E-2</v>
      </c>
      <c r="N55" s="56">
        <f t="shared" si="1"/>
        <v>9.9542977862066458E-3</v>
      </c>
      <c r="O55" s="61">
        <f t="shared" si="2"/>
        <v>0.99542977862066462</v>
      </c>
      <c r="P55" s="62">
        <f t="shared" si="3"/>
        <v>0.34840042251723258</v>
      </c>
      <c r="Q55" s="63"/>
      <c r="R55" s="64" t="s">
        <v>254</v>
      </c>
      <c r="S55" s="48">
        <f>SUM(P55)*0.8</f>
        <v>0.2787203380137861</v>
      </c>
      <c r="T55" s="86"/>
    </row>
    <row r="56" spans="1:25">
      <c r="A56" s="51" t="s">
        <v>101</v>
      </c>
      <c r="B56" s="73" t="s">
        <v>17</v>
      </c>
      <c r="C56" s="47" t="s">
        <v>10</v>
      </c>
      <c r="D56" s="47">
        <v>2016</v>
      </c>
      <c r="E56" s="47">
        <v>317</v>
      </c>
      <c r="F56" s="47">
        <v>26</v>
      </c>
      <c r="G56" s="69">
        <v>0.26</v>
      </c>
      <c r="H56" s="53">
        <v>100</v>
      </c>
      <c r="I56" s="54" t="s">
        <v>246</v>
      </c>
      <c r="J56" s="70">
        <v>21</v>
      </c>
      <c r="K56" s="70">
        <v>26</v>
      </c>
      <c r="L56" s="55">
        <v>0.8</v>
      </c>
      <c r="M56" s="50">
        <f t="shared" si="0"/>
        <v>3.5955382094080286E-2</v>
      </c>
      <c r="N56" s="56">
        <f t="shared" si="1"/>
        <v>2.876430567526423E-2</v>
      </c>
      <c r="O56" s="61">
        <f t="shared" si="2"/>
        <v>2.8764305675264232</v>
      </c>
      <c r="P56" s="62">
        <f t="shared" si="3"/>
        <v>0.74787194755687003</v>
      </c>
      <c r="Q56" s="63"/>
      <c r="R56" s="64" t="s">
        <v>277</v>
      </c>
      <c r="S56" s="87">
        <f>SUM(P56)*0.36</f>
        <v>0.26923390112047318</v>
      </c>
      <c r="T56" s="86"/>
    </row>
    <row r="57" spans="1:25">
      <c r="A57" s="46" t="s">
        <v>194</v>
      </c>
      <c r="B57" s="73" t="s">
        <v>17</v>
      </c>
      <c r="C57" s="47" t="s">
        <v>16</v>
      </c>
      <c r="D57" s="47">
        <v>2016</v>
      </c>
      <c r="E57" s="47">
        <v>266</v>
      </c>
      <c r="F57" s="47">
        <v>34</v>
      </c>
      <c r="G57" s="69">
        <v>0.34</v>
      </c>
      <c r="H57" s="53">
        <v>100</v>
      </c>
      <c r="I57" s="54" t="s">
        <v>195</v>
      </c>
      <c r="J57" s="70">
        <v>91</v>
      </c>
      <c r="K57" s="70">
        <v>102</v>
      </c>
      <c r="L57" s="55">
        <v>0.65</v>
      </c>
      <c r="M57" s="50">
        <f t="shared" si="0"/>
        <v>2.7714147604984259E-2</v>
      </c>
      <c r="N57" s="56">
        <f t="shared" si="1"/>
        <v>1.8014195943239768E-2</v>
      </c>
      <c r="O57" s="61">
        <f t="shared" si="2"/>
        <v>1.8014195943239768</v>
      </c>
      <c r="P57" s="62">
        <f t="shared" si="3"/>
        <v>0.61248266207015212</v>
      </c>
      <c r="Q57" s="63"/>
      <c r="R57" s="64" t="s">
        <v>253</v>
      </c>
      <c r="S57" s="48">
        <f>SUM(P57)*0.4</f>
        <v>0.24499306482806085</v>
      </c>
      <c r="T57" s="86"/>
    </row>
    <row r="58" spans="1:25">
      <c r="A58" s="46" t="s">
        <v>248</v>
      </c>
      <c r="B58" s="73" t="s">
        <v>17</v>
      </c>
      <c r="C58" s="47" t="s">
        <v>64</v>
      </c>
      <c r="D58" s="47">
        <v>2017</v>
      </c>
      <c r="E58" s="47">
        <v>400</v>
      </c>
      <c r="F58" s="47">
        <v>35</v>
      </c>
      <c r="G58" s="52">
        <v>0.35</v>
      </c>
      <c r="H58" s="53">
        <v>100</v>
      </c>
      <c r="I58" s="54" t="s">
        <v>249</v>
      </c>
      <c r="J58" s="70">
        <v>86</v>
      </c>
      <c r="K58" s="70">
        <v>97</v>
      </c>
      <c r="L58" s="55">
        <v>0.3</v>
      </c>
      <c r="M58" s="50">
        <f t="shared" si="0"/>
        <v>2.8182862290338909E-2</v>
      </c>
      <c r="N58" s="56">
        <f t="shared" si="1"/>
        <v>8.4548586871016716E-3</v>
      </c>
      <c r="O58" s="61">
        <f t="shared" si="2"/>
        <v>0.84548586871016718</v>
      </c>
      <c r="P58" s="62">
        <f t="shared" si="3"/>
        <v>0.29592005404855848</v>
      </c>
      <c r="Q58" s="63"/>
      <c r="R58" s="64" t="s">
        <v>254</v>
      </c>
      <c r="S58" s="48">
        <f>SUM(P58)*0.8</f>
        <v>0.23673604323884678</v>
      </c>
      <c r="T58" s="86"/>
    </row>
    <row r="59" spans="1:25">
      <c r="A59" s="46" t="s">
        <v>208</v>
      </c>
      <c r="B59" s="73" t="s">
        <v>17</v>
      </c>
      <c r="C59" s="47" t="s">
        <v>64</v>
      </c>
      <c r="D59" s="47">
        <v>2016</v>
      </c>
      <c r="E59" s="47">
        <v>384</v>
      </c>
      <c r="F59" s="47">
        <v>33</v>
      </c>
      <c r="G59" s="52">
        <v>0.33</v>
      </c>
      <c r="H59" s="53">
        <v>100</v>
      </c>
      <c r="I59" s="54" t="s">
        <v>209</v>
      </c>
      <c r="J59" s="70">
        <v>60</v>
      </c>
      <c r="K59" s="70">
        <v>89</v>
      </c>
      <c r="L59" s="55">
        <v>0.3</v>
      </c>
      <c r="M59" s="50">
        <f t="shared" si="0"/>
        <v>5.5696498379552345E-2</v>
      </c>
      <c r="N59" s="56">
        <f t="shared" si="1"/>
        <v>1.6708949513865704E-2</v>
      </c>
      <c r="O59" s="61">
        <f t="shared" si="2"/>
        <v>1.6708949513865705</v>
      </c>
      <c r="P59" s="62">
        <f t="shared" si="3"/>
        <v>0.55139533395756835</v>
      </c>
      <c r="Q59" s="63"/>
      <c r="R59" s="64" t="s">
        <v>253</v>
      </c>
      <c r="S59" s="48">
        <f>SUM(P59)*0.4</f>
        <v>0.22055813358302734</v>
      </c>
      <c r="T59" s="86"/>
    </row>
    <row r="60" spans="1:25">
      <c r="A60" s="46" t="s">
        <v>164</v>
      </c>
      <c r="B60" s="73" t="s">
        <v>17</v>
      </c>
      <c r="C60" s="47" t="s">
        <v>64</v>
      </c>
      <c r="D60" s="47">
        <v>2016</v>
      </c>
      <c r="E60" s="47">
        <v>384</v>
      </c>
      <c r="F60" s="47">
        <v>33</v>
      </c>
      <c r="G60" s="52">
        <v>0.33</v>
      </c>
      <c r="H60" s="53">
        <v>100</v>
      </c>
      <c r="I60" s="54" t="s">
        <v>205</v>
      </c>
      <c r="J60" s="70">
        <v>88</v>
      </c>
      <c r="K60" s="70">
        <v>92</v>
      </c>
      <c r="L60" s="55">
        <v>0.3</v>
      </c>
      <c r="M60" s="50">
        <f t="shared" si="0"/>
        <v>2.2903402484366852E-2</v>
      </c>
      <c r="N60" s="56">
        <f t="shared" si="1"/>
        <v>6.8710207453100552E-3</v>
      </c>
      <c r="O60" s="61">
        <f t="shared" si="2"/>
        <v>0.68710207453100547</v>
      </c>
      <c r="P60" s="62">
        <f t="shared" si="3"/>
        <v>0.22674368459523181</v>
      </c>
      <c r="Q60" s="63"/>
      <c r="R60" s="64" t="s">
        <v>253</v>
      </c>
      <c r="S60" s="48">
        <f>SUM(P60)*0.4</f>
        <v>9.0697473838092735E-2</v>
      </c>
      <c r="T60" s="86"/>
      <c r="U60" s="96" t="s">
        <v>299</v>
      </c>
      <c r="V60" s="96"/>
      <c r="W60" s="96"/>
      <c r="X60" s="96"/>
      <c r="Y60" s="96"/>
    </row>
    <row r="61" spans="1:25" ht="15.75">
      <c r="C61" s="88"/>
      <c r="D61" s="88"/>
      <c r="E61" s="88"/>
      <c r="F61" s="88"/>
      <c r="H61" s="89"/>
      <c r="I61" s="90"/>
      <c r="J61" s="18"/>
      <c r="K61" s="18"/>
      <c r="L61" s="91"/>
      <c r="M61" s="8"/>
      <c r="N61" s="92"/>
      <c r="O61" s="2"/>
      <c r="P61" s="93"/>
      <c r="Q61" s="94"/>
      <c r="S61" s="75">
        <f>SUM(S15:S60)</f>
        <v>93.979291879496756</v>
      </c>
    </row>
    <row r="62" spans="1:25" ht="15.75">
      <c r="A62" s="3"/>
      <c r="C62" s="88"/>
      <c r="D62" s="88"/>
      <c r="E62" s="88"/>
      <c r="F62" s="88"/>
      <c r="H62" s="89"/>
      <c r="I62" s="90"/>
      <c r="J62" s="18"/>
      <c r="K62" s="18"/>
      <c r="L62" s="91"/>
      <c r="M62" s="8"/>
      <c r="N62" s="92"/>
      <c r="O62" s="2"/>
      <c r="P62" s="93"/>
      <c r="Q62" s="94"/>
      <c r="R62" s="68" t="s">
        <v>121</v>
      </c>
      <c r="S62" s="75">
        <f>S61-S22-S54-S56</f>
        <v>89.553290479586721</v>
      </c>
    </row>
    <row r="63" spans="1:25" ht="15.75">
      <c r="C63" s="88"/>
      <c r="D63" s="88"/>
      <c r="E63" s="88"/>
      <c r="F63" s="88"/>
      <c r="H63" s="89"/>
      <c r="I63" s="90"/>
      <c r="J63" s="18"/>
      <c r="K63" s="18"/>
      <c r="L63" s="91"/>
      <c r="M63" s="8"/>
      <c r="N63" s="92"/>
      <c r="O63" s="2"/>
      <c r="P63" s="93"/>
      <c r="Q63" s="94"/>
      <c r="R63" s="7"/>
      <c r="S63" s="79"/>
      <c r="X63" s="75"/>
    </row>
    <row r="64" spans="1:25">
      <c r="A64" s="51" t="s">
        <v>47</v>
      </c>
      <c r="B64" s="72" t="s">
        <v>15</v>
      </c>
      <c r="C64" s="47" t="s">
        <v>8</v>
      </c>
      <c r="D64" s="47">
        <v>2016</v>
      </c>
      <c r="E64" s="47">
        <v>130</v>
      </c>
      <c r="F64" s="47">
        <v>23</v>
      </c>
      <c r="G64" s="52">
        <v>0.23</v>
      </c>
      <c r="H64" s="53">
        <v>100</v>
      </c>
      <c r="I64" s="54" t="s">
        <v>183</v>
      </c>
      <c r="J64" s="49">
        <v>6</v>
      </c>
      <c r="K64" s="49">
        <v>50</v>
      </c>
      <c r="L64" s="55">
        <v>0.9</v>
      </c>
      <c r="M64" s="50">
        <f>(J64/K64+0.99)^-5.67</f>
        <v>0.55337394916476923</v>
      </c>
      <c r="N64" s="56">
        <f>SUM(L64)*M64</f>
        <v>0.4980365542482923</v>
      </c>
      <c r="O64" s="57">
        <f>SUM(N64)*(H64)</f>
        <v>49.80365542482923</v>
      </c>
      <c r="P64" s="58">
        <f>SUM(O64)*G64</f>
        <v>11.454840747710724</v>
      </c>
      <c r="Q64" s="59"/>
      <c r="R64" s="64" t="s">
        <v>253</v>
      </c>
      <c r="S64" s="48">
        <f>SUM(P64)*0.4</f>
        <v>4.5819362990842896</v>
      </c>
      <c r="T64" s="95"/>
    </row>
    <row r="65" spans="1:25">
      <c r="A65" s="51" t="s">
        <v>53</v>
      </c>
      <c r="B65" s="72" t="s">
        <v>15</v>
      </c>
      <c r="C65" s="47" t="s">
        <v>8</v>
      </c>
      <c r="D65" s="47">
        <v>2017</v>
      </c>
      <c r="E65" s="47">
        <v>134</v>
      </c>
      <c r="F65" s="47">
        <v>24</v>
      </c>
      <c r="G65" s="52">
        <v>0.24</v>
      </c>
      <c r="H65" s="53">
        <v>100</v>
      </c>
      <c r="I65" s="54" t="s">
        <v>229</v>
      </c>
      <c r="J65" s="49">
        <v>19</v>
      </c>
      <c r="K65" s="49">
        <v>69</v>
      </c>
      <c r="L65" s="55">
        <v>0.9</v>
      </c>
      <c r="M65" s="50">
        <f>(J65/K65+0.99)^-5.67</f>
        <v>0.26329434486950543</v>
      </c>
      <c r="N65" s="56">
        <f>SUM(L65)*M65</f>
        <v>0.23696491038255488</v>
      </c>
      <c r="O65" s="57">
        <f>SUM(N65)*(H65)</f>
        <v>23.696491038255488</v>
      </c>
      <c r="P65" s="58">
        <f>SUM(O65)*G65</f>
        <v>5.6871578491813164</v>
      </c>
      <c r="Q65" s="59"/>
      <c r="R65" s="64" t="s">
        <v>254</v>
      </c>
      <c r="S65" s="48">
        <f>SUM(P65)*0.8</f>
        <v>4.5497262793450535</v>
      </c>
      <c r="T65" s="95"/>
    </row>
    <row r="66" spans="1:25">
      <c r="A66" s="46" t="s">
        <v>52</v>
      </c>
      <c r="B66" s="72" t="s">
        <v>15</v>
      </c>
      <c r="C66" s="47" t="s">
        <v>8</v>
      </c>
      <c r="D66" s="47">
        <v>2018</v>
      </c>
      <c r="E66" s="47">
        <v>146</v>
      </c>
      <c r="F66" s="47">
        <v>27</v>
      </c>
      <c r="G66" s="52">
        <v>0.27</v>
      </c>
      <c r="H66" s="53">
        <v>100</v>
      </c>
      <c r="I66" s="54" t="s">
        <v>278</v>
      </c>
      <c r="J66" s="49">
        <v>49</v>
      </c>
      <c r="K66" s="49">
        <v>92</v>
      </c>
      <c r="L66" s="55">
        <v>0.9</v>
      </c>
      <c r="M66" s="50">
        <f>(J66/K66+0.99)^-5.67</f>
        <v>9.2198595754414803E-2</v>
      </c>
      <c r="N66" s="56">
        <f>SUM(L66)*M66</f>
        <v>8.297873617897332E-2</v>
      </c>
      <c r="O66" s="57">
        <f>SUM(N66)*(H66)</f>
        <v>8.2978736178973325</v>
      </c>
      <c r="P66" s="58">
        <f>SUM(O66)*G66</f>
        <v>2.2404258768322798</v>
      </c>
      <c r="Q66" s="59"/>
      <c r="R66" s="67"/>
      <c r="S66" s="48">
        <f>SUM(P66)</f>
        <v>2.2404258768322798</v>
      </c>
      <c r="T66" s="95"/>
    </row>
    <row r="67" spans="1:25" ht="15.75">
      <c r="S67" s="75">
        <f>SUM(S64:S66)</f>
        <v>11.372088455261622</v>
      </c>
      <c r="T67" s="3"/>
    </row>
    <row r="68" spans="1:25" ht="15.75">
      <c r="R68" s="68" t="s">
        <v>121</v>
      </c>
      <c r="S68" s="75">
        <f>SUM(S67)</f>
        <v>11.372088455261622</v>
      </c>
      <c r="T68" s="3"/>
    </row>
    <row r="69" spans="1:25" ht="15.75">
      <c r="R69" s="68"/>
      <c r="S69" s="75"/>
    </row>
    <row r="70" spans="1:25" ht="15.75">
      <c r="R70" s="68"/>
      <c r="S70" s="75"/>
      <c r="T70" s="3"/>
    </row>
    <row r="71" spans="1:25">
      <c r="A71" s="51" t="s">
        <v>127</v>
      </c>
      <c r="B71" s="73" t="s">
        <v>170</v>
      </c>
      <c r="C71" s="47" t="s">
        <v>8</v>
      </c>
      <c r="D71" s="47">
        <v>2018</v>
      </c>
      <c r="E71" s="47">
        <v>124</v>
      </c>
      <c r="F71" s="47">
        <v>24</v>
      </c>
      <c r="G71" s="52">
        <v>0.24</v>
      </c>
      <c r="H71" s="53">
        <v>100</v>
      </c>
      <c r="I71" s="54" t="s">
        <v>279</v>
      </c>
      <c r="J71" s="49">
        <v>1</v>
      </c>
      <c r="K71" s="49">
        <v>64</v>
      </c>
      <c r="L71" s="55">
        <v>0.9</v>
      </c>
      <c r="M71" s="50">
        <f t="shared" ref="M71:M80" si="6">(J71/K71+0.99)^-5.67</f>
        <v>0.96869605619301857</v>
      </c>
      <c r="N71" s="56">
        <f t="shared" ref="N71:N80" si="7">SUM(L71)*M71</f>
        <v>0.87182645057371677</v>
      </c>
      <c r="O71" s="61">
        <f t="shared" ref="O71:O80" si="8">SUM(N71)*(H71)</f>
        <v>87.182645057371673</v>
      </c>
      <c r="P71" s="62">
        <f t="shared" ref="P71:P80" si="9">SUM(O71)*G71</f>
        <v>20.923834813769201</v>
      </c>
      <c r="Q71" s="63"/>
      <c r="R71" s="71"/>
      <c r="S71" s="48">
        <f>SUM(P71)</f>
        <v>20.923834813769201</v>
      </c>
      <c r="T71" s="95"/>
    </row>
    <row r="72" spans="1:25">
      <c r="A72" s="51" t="s">
        <v>126</v>
      </c>
      <c r="B72" s="73" t="s">
        <v>170</v>
      </c>
      <c r="C72" s="47" t="s">
        <v>8</v>
      </c>
      <c r="D72" s="47">
        <v>2018</v>
      </c>
      <c r="E72" s="47">
        <v>124</v>
      </c>
      <c r="F72" s="47">
        <v>24</v>
      </c>
      <c r="G72" s="52">
        <v>0.24</v>
      </c>
      <c r="H72" s="53">
        <v>100</v>
      </c>
      <c r="I72" s="54" t="s">
        <v>280</v>
      </c>
      <c r="J72" s="49">
        <v>8</v>
      </c>
      <c r="K72" s="49">
        <v>80</v>
      </c>
      <c r="L72" s="55">
        <v>0.9</v>
      </c>
      <c r="M72" s="50">
        <f t="shared" si="6"/>
        <v>0.61346777807429298</v>
      </c>
      <c r="N72" s="56">
        <f t="shared" si="7"/>
        <v>0.55212100026686373</v>
      </c>
      <c r="O72" s="61">
        <f t="shared" si="8"/>
        <v>55.212100026686372</v>
      </c>
      <c r="P72" s="62">
        <f t="shared" si="9"/>
        <v>13.250904006404729</v>
      </c>
      <c r="Q72" s="63"/>
      <c r="R72" s="71"/>
      <c r="S72" s="48">
        <f>SUM(P72)</f>
        <v>13.250904006404729</v>
      </c>
      <c r="T72" s="95"/>
    </row>
    <row r="73" spans="1:25">
      <c r="A73" s="46" t="s">
        <v>101</v>
      </c>
      <c r="B73" s="73" t="s">
        <v>170</v>
      </c>
      <c r="C73" s="47" t="s">
        <v>10</v>
      </c>
      <c r="D73" s="47">
        <v>2018</v>
      </c>
      <c r="E73" s="47">
        <v>160</v>
      </c>
      <c r="F73" s="47">
        <v>20</v>
      </c>
      <c r="G73" s="69">
        <v>0.2</v>
      </c>
      <c r="H73" s="53">
        <v>100</v>
      </c>
      <c r="I73" s="54" t="s">
        <v>281</v>
      </c>
      <c r="J73" s="49">
        <v>12</v>
      </c>
      <c r="K73" s="49">
        <v>105</v>
      </c>
      <c r="L73" s="55">
        <v>0.8</v>
      </c>
      <c r="M73" s="50">
        <f t="shared" si="6"/>
        <v>0.5698074935595876</v>
      </c>
      <c r="N73" s="56">
        <f t="shared" si="7"/>
        <v>0.45584599484767008</v>
      </c>
      <c r="O73" s="61">
        <f t="shared" si="8"/>
        <v>45.584599484767011</v>
      </c>
      <c r="P73" s="62">
        <f t="shared" si="9"/>
        <v>9.1169198969534033</v>
      </c>
      <c r="Q73" s="63"/>
      <c r="R73" s="71"/>
      <c r="S73" s="48">
        <f>SUM(P73)</f>
        <v>9.1169198969534033</v>
      </c>
      <c r="T73" s="95"/>
    </row>
    <row r="74" spans="1:25">
      <c r="A74" s="46" t="s">
        <v>220</v>
      </c>
      <c r="B74" s="73" t="s">
        <v>170</v>
      </c>
      <c r="C74" s="47" t="s">
        <v>10</v>
      </c>
      <c r="D74" s="47">
        <v>2018</v>
      </c>
      <c r="E74" s="47">
        <v>160</v>
      </c>
      <c r="F74" s="47">
        <v>20</v>
      </c>
      <c r="G74" s="69">
        <v>0.2</v>
      </c>
      <c r="H74" s="53">
        <v>100</v>
      </c>
      <c r="I74" s="54" t="s">
        <v>282</v>
      </c>
      <c r="J74" s="49">
        <v>17</v>
      </c>
      <c r="K74" s="49">
        <v>105</v>
      </c>
      <c r="L74" s="55">
        <v>0.8</v>
      </c>
      <c r="M74" s="50">
        <f t="shared" si="6"/>
        <v>0.44850576270979176</v>
      </c>
      <c r="N74" s="56">
        <f t="shared" si="7"/>
        <v>0.35880461016783344</v>
      </c>
      <c r="O74" s="61">
        <f t="shared" si="8"/>
        <v>35.880461016783343</v>
      </c>
      <c r="P74" s="62">
        <f t="shared" si="9"/>
        <v>7.176092203356669</v>
      </c>
      <c r="Q74" s="63"/>
      <c r="R74" s="71"/>
      <c r="S74" s="87">
        <f>SUM(P74)</f>
        <v>7.176092203356669</v>
      </c>
      <c r="T74" s="95"/>
    </row>
    <row r="75" spans="1:25">
      <c r="A75" s="46" t="s">
        <v>85</v>
      </c>
      <c r="B75" s="73" t="s">
        <v>170</v>
      </c>
      <c r="C75" s="47" t="s">
        <v>10</v>
      </c>
      <c r="D75" s="47">
        <v>2018</v>
      </c>
      <c r="E75" s="47">
        <v>160</v>
      </c>
      <c r="F75" s="47">
        <v>20</v>
      </c>
      <c r="G75" s="69">
        <v>0.2</v>
      </c>
      <c r="H75" s="53">
        <v>100</v>
      </c>
      <c r="I75" s="54" t="s">
        <v>283</v>
      </c>
      <c r="J75" s="49">
        <v>21</v>
      </c>
      <c r="K75" s="49">
        <v>105</v>
      </c>
      <c r="L75" s="55">
        <v>0.8</v>
      </c>
      <c r="M75" s="50">
        <f t="shared" si="6"/>
        <v>0.37294838333651403</v>
      </c>
      <c r="N75" s="56">
        <f t="shared" si="7"/>
        <v>0.29835870666921122</v>
      </c>
      <c r="O75" s="61">
        <f t="shared" si="8"/>
        <v>29.835870666921121</v>
      </c>
      <c r="P75" s="62">
        <f t="shared" si="9"/>
        <v>5.9671741333842245</v>
      </c>
      <c r="Q75" s="63"/>
      <c r="R75" s="71"/>
      <c r="S75" s="48">
        <f>SUM(P75)</f>
        <v>5.9671741333842245</v>
      </c>
      <c r="T75" s="95"/>
    </row>
    <row r="76" spans="1:25">
      <c r="A76" s="46" t="s">
        <v>179</v>
      </c>
      <c r="B76" s="73" t="s">
        <v>170</v>
      </c>
      <c r="C76" s="47" t="s">
        <v>8</v>
      </c>
      <c r="D76" s="47">
        <v>2016</v>
      </c>
      <c r="E76" s="47">
        <v>114</v>
      </c>
      <c r="F76" s="47">
        <v>22</v>
      </c>
      <c r="G76" s="52">
        <v>0.22</v>
      </c>
      <c r="H76" s="53">
        <v>100</v>
      </c>
      <c r="I76" s="54" t="s">
        <v>180</v>
      </c>
      <c r="J76" s="49">
        <v>1</v>
      </c>
      <c r="K76" s="49">
        <v>18</v>
      </c>
      <c r="L76" s="55">
        <v>0.8</v>
      </c>
      <c r="M76" s="50">
        <f t="shared" si="6"/>
        <v>0.77678684780352136</v>
      </c>
      <c r="N76" s="56">
        <f t="shared" si="7"/>
        <v>0.62142947824281713</v>
      </c>
      <c r="O76" s="61">
        <f t="shared" si="8"/>
        <v>62.142947824281713</v>
      </c>
      <c r="P76" s="62">
        <f t="shared" si="9"/>
        <v>13.671448521341977</v>
      </c>
      <c r="Q76" s="63"/>
      <c r="R76" s="64" t="s">
        <v>253</v>
      </c>
      <c r="S76" s="48">
        <f>SUM(P76)*0.4</f>
        <v>5.4685794085367911</v>
      </c>
      <c r="T76" s="95"/>
    </row>
    <row r="77" spans="1:25">
      <c r="A77" s="46" t="s">
        <v>76</v>
      </c>
      <c r="B77" s="73" t="s">
        <v>170</v>
      </c>
      <c r="C77" s="47" t="s">
        <v>10</v>
      </c>
      <c r="D77" s="47">
        <v>2018</v>
      </c>
      <c r="E77" s="47">
        <v>160</v>
      </c>
      <c r="F77" s="47">
        <v>20</v>
      </c>
      <c r="G77" s="69">
        <v>0.2</v>
      </c>
      <c r="H77" s="53">
        <v>100</v>
      </c>
      <c r="I77" s="54" t="s">
        <v>284</v>
      </c>
      <c r="J77" s="49">
        <v>29</v>
      </c>
      <c r="K77" s="49">
        <v>105</v>
      </c>
      <c r="L77" s="55">
        <v>0.8</v>
      </c>
      <c r="M77" s="50">
        <f t="shared" si="6"/>
        <v>0.262319410972147</v>
      </c>
      <c r="N77" s="56">
        <f t="shared" si="7"/>
        <v>0.20985552877771763</v>
      </c>
      <c r="O77" s="61">
        <f t="shared" si="8"/>
        <v>20.985552877771763</v>
      </c>
      <c r="P77" s="62">
        <f t="shared" si="9"/>
        <v>4.197110575554353</v>
      </c>
      <c r="Q77" s="63"/>
      <c r="R77" s="71"/>
      <c r="S77" s="48">
        <f>SUM(P77)</f>
        <v>4.197110575554353</v>
      </c>
      <c r="T77" s="86"/>
    </row>
    <row r="78" spans="1:25">
      <c r="A78" s="46" t="s">
        <v>62</v>
      </c>
      <c r="B78" s="73" t="s">
        <v>170</v>
      </c>
      <c r="C78" s="47" t="s">
        <v>10</v>
      </c>
      <c r="D78" s="47">
        <v>2018</v>
      </c>
      <c r="E78" s="47">
        <v>160</v>
      </c>
      <c r="F78" s="47">
        <v>20</v>
      </c>
      <c r="G78" s="69">
        <v>0.2</v>
      </c>
      <c r="H78" s="53">
        <v>100</v>
      </c>
      <c r="I78" s="54" t="s">
        <v>285</v>
      </c>
      <c r="J78" s="49">
        <v>42</v>
      </c>
      <c r="K78" s="49">
        <v>100</v>
      </c>
      <c r="L78" s="55">
        <v>0.8</v>
      </c>
      <c r="M78" s="50">
        <f t="shared" si="6"/>
        <v>0.14253700569604782</v>
      </c>
      <c r="N78" s="56">
        <f t="shared" si="7"/>
        <v>0.11402960455683826</v>
      </c>
      <c r="O78" s="61">
        <f t="shared" si="8"/>
        <v>11.402960455683827</v>
      </c>
      <c r="P78" s="62">
        <f t="shared" si="9"/>
        <v>2.2805920911367656</v>
      </c>
      <c r="Q78" s="63"/>
      <c r="R78" s="71"/>
      <c r="S78" s="87">
        <f>SUM(P78)</f>
        <v>2.2805920911367656</v>
      </c>
      <c r="T78" s="86"/>
    </row>
    <row r="79" spans="1:25">
      <c r="A79" s="46" t="s">
        <v>296</v>
      </c>
      <c r="B79" s="73" t="s">
        <v>170</v>
      </c>
      <c r="C79" s="47" t="s">
        <v>10</v>
      </c>
      <c r="D79" s="47">
        <v>2018</v>
      </c>
      <c r="E79" s="47">
        <v>160</v>
      </c>
      <c r="F79" s="47">
        <v>20</v>
      </c>
      <c r="G79" s="69">
        <v>0.2</v>
      </c>
      <c r="H79" s="53">
        <v>100</v>
      </c>
      <c r="I79" s="54" t="s">
        <v>286</v>
      </c>
      <c r="J79" s="49">
        <v>30</v>
      </c>
      <c r="K79" s="49">
        <v>50</v>
      </c>
      <c r="L79" s="55">
        <v>0.8</v>
      </c>
      <c r="M79" s="50">
        <f t="shared" si="6"/>
        <v>7.2123750958550129E-2</v>
      </c>
      <c r="N79" s="56">
        <f t="shared" si="7"/>
        <v>5.7699000766840106E-2</v>
      </c>
      <c r="O79" s="61">
        <f t="shared" si="8"/>
        <v>5.7699000766840109</v>
      </c>
      <c r="P79" s="62">
        <f t="shared" si="9"/>
        <v>1.1539800153368023</v>
      </c>
      <c r="Q79" s="63"/>
      <c r="R79" s="71"/>
      <c r="S79" s="48">
        <f>SUM(P79)</f>
        <v>1.1539800153368023</v>
      </c>
      <c r="T79" s="86"/>
    </row>
    <row r="80" spans="1:25">
      <c r="A80" s="46" t="s">
        <v>86</v>
      </c>
      <c r="B80" s="73" t="s">
        <v>170</v>
      </c>
      <c r="C80" s="47" t="s">
        <v>10</v>
      </c>
      <c r="D80" s="47">
        <v>2018</v>
      </c>
      <c r="E80" s="47">
        <v>160</v>
      </c>
      <c r="F80" s="47">
        <v>20</v>
      </c>
      <c r="G80" s="69">
        <v>0.2</v>
      </c>
      <c r="H80" s="53">
        <v>100</v>
      </c>
      <c r="I80" s="54" t="s">
        <v>287</v>
      </c>
      <c r="J80" s="49">
        <v>71</v>
      </c>
      <c r="K80" s="49">
        <v>100</v>
      </c>
      <c r="L80" s="55">
        <v>0.8</v>
      </c>
      <c r="M80" s="50">
        <f t="shared" si="6"/>
        <v>4.9357666110151362E-2</v>
      </c>
      <c r="N80" s="56">
        <f t="shared" si="7"/>
        <v>3.9486132888121091E-2</v>
      </c>
      <c r="O80" s="61">
        <f t="shared" si="8"/>
        <v>3.9486132888121093</v>
      </c>
      <c r="P80" s="62">
        <f t="shared" si="9"/>
        <v>0.7897226577624219</v>
      </c>
      <c r="Q80" s="63"/>
      <c r="R80" s="71"/>
      <c r="S80" s="87">
        <f>SUM(P80)</f>
        <v>0.7897226577624219</v>
      </c>
      <c r="T80" s="86"/>
      <c r="U80" s="96" t="s">
        <v>298</v>
      </c>
      <c r="V80" s="96"/>
      <c r="W80" s="96"/>
      <c r="X80" s="96"/>
      <c r="Y80" s="96"/>
    </row>
    <row r="81" spans="1:20" ht="15.75">
      <c r="S81" s="75">
        <f>SUM(S71:S80)</f>
        <v>70.324909802195364</v>
      </c>
    </row>
    <row r="82" spans="1:20" ht="15.75">
      <c r="R82" s="68" t="s">
        <v>121</v>
      </c>
      <c r="S82" s="75">
        <f>S81-S74-S78-S80</f>
        <v>60.078502849939504</v>
      </c>
    </row>
    <row r="85" spans="1:20">
      <c r="A85" s="46" t="s">
        <v>173</v>
      </c>
      <c r="B85" s="72" t="s">
        <v>20</v>
      </c>
      <c r="C85" s="47" t="s">
        <v>16</v>
      </c>
      <c r="D85" s="47">
        <v>2016</v>
      </c>
      <c r="E85" s="47">
        <v>55</v>
      </c>
      <c r="F85" s="47">
        <v>12</v>
      </c>
      <c r="G85" s="52">
        <v>0.12</v>
      </c>
      <c r="H85" s="53">
        <v>100</v>
      </c>
      <c r="I85" s="54" t="s">
        <v>174</v>
      </c>
      <c r="J85" s="49">
        <v>20</v>
      </c>
      <c r="K85" s="49">
        <v>25</v>
      </c>
      <c r="L85" s="55">
        <v>0.65</v>
      </c>
      <c r="M85" s="50">
        <f>(J85/K85+0.99)^-5.67</f>
        <v>3.6840313252972753E-2</v>
      </c>
      <c r="N85" s="56">
        <f>SUM(L85)*M85</f>
        <v>2.3946203614432289E-2</v>
      </c>
      <c r="O85" s="57">
        <f>SUM(N85)*(H85)</f>
        <v>2.3946203614432289</v>
      </c>
      <c r="P85" s="58">
        <f>SUM(O85)*G85</f>
        <v>0.28735444337318744</v>
      </c>
      <c r="Q85" s="59"/>
      <c r="R85" s="64" t="s">
        <v>253</v>
      </c>
      <c r="S85" s="48">
        <f>SUM(P85)*0.4</f>
        <v>0.11494177734927498</v>
      </c>
      <c r="T85" s="86"/>
    </row>
    <row r="86" spans="1:20">
      <c r="A86" s="46" t="s">
        <v>80</v>
      </c>
      <c r="B86" s="72" t="s">
        <v>20</v>
      </c>
      <c r="C86" s="47" t="s">
        <v>16</v>
      </c>
      <c r="D86" s="47">
        <v>2018</v>
      </c>
      <c r="E86" s="47">
        <v>70</v>
      </c>
      <c r="F86" s="47">
        <v>14</v>
      </c>
      <c r="G86" s="52">
        <v>0.14000000000000001</v>
      </c>
      <c r="H86" s="53">
        <v>100</v>
      </c>
      <c r="I86" s="54" t="s">
        <v>297</v>
      </c>
      <c r="J86" s="49">
        <v>30</v>
      </c>
      <c r="K86" s="49">
        <v>33</v>
      </c>
      <c r="L86" s="55">
        <v>0.65</v>
      </c>
      <c r="M86" s="50">
        <f t="shared" ref="M86:M87" si="10">(J86/K86+0.99)^-5.67</f>
        <v>2.6341807406407687E-2</v>
      </c>
      <c r="N86" s="56">
        <f t="shared" ref="N86:N87" si="11">SUM(L86)*M86</f>
        <v>1.7122174814164996E-2</v>
      </c>
      <c r="O86" s="57">
        <f t="shared" ref="O86:O87" si="12">SUM(N86)*(H86)</f>
        <v>1.7122174814164997</v>
      </c>
      <c r="P86" s="58">
        <f t="shared" ref="P86:P87" si="13">SUM(O86)*G86</f>
        <v>0.23971044739830996</v>
      </c>
      <c r="Q86" s="59"/>
      <c r="R86" s="71"/>
      <c r="S86" s="48">
        <f>SUM(P86)</f>
        <v>0.23971044739830996</v>
      </c>
      <c r="T86" s="86"/>
    </row>
    <row r="87" spans="1:20">
      <c r="A87" s="51" t="s">
        <v>60</v>
      </c>
      <c r="B87" s="72" t="s">
        <v>20</v>
      </c>
      <c r="C87" s="47" t="s">
        <v>16</v>
      </c>
      <c r="D87" s="47">
        <v>2016</v>
      </c>
      <c r="E87" s="47">
        <v>55</v>
      </c>
      <c r="F87" s="47">
        <v>12</v>
      </c>
      <c r="G87" s="52">
        <v>0.12</v>
      </c>
      <c r="H87" s="53">
        <v>100</v>
      </c>
      <c r="I87" s="54" t="s">
        <v>175</v>
      </c>
      <c r="J87" s="49">
        <v>25</v>
      </c>
      <c r="K87" s="49">
        <v>30</v>
      </c>
      <c r="L87" s="55">
        <v>0.65</v>
      </c>
      <c r="M87" s="50">
        <f t="shared" si="10"/>
        <v>3.3180992620688819E-2</v>
      </c>
      <c r="N87" s="56">
        <f t="shared" si="11"/>
        <v>2.1567645203447734E-2</v>
      </c>
      <c r="O87" s="57">
        <f t="shared" si="12"/>
        <v>2.1567645203447734</v>
      </c>
      <c r="P87" s="58">
        <f t="shared" si="13"/>
        <v>0.25881174244137278</v>
      </c>
      <c r="Q87" s="59"/>
      <c r="R87" s="64" t="s">
        <v>253</v>
      </c>
      <c r="S87" s="48">
        <f>SUM(P87)*0.4</f>
        <v>0.10352469697654912</v>
      </c>
      <c r="T87" s="86"/>
    </row>
    <row r="88" spans="1:20" ht="15.75">
      <c r="S88" s="75">
        <f>SUM(S85:S87)</f>
        <v>0.45817692172413405</v>
      </c>
    </row>
    <row r="89" spans="1:20" ht="15.75">
      <c r="R89" s="68" t="s">
        <v>121</v>
      </c>
      <c r="S89" s="75">
        <v>0.4582</v>
      </c>
    </row>
    <row r="93" spans="1:20" ht="15.75">
      <c r="H93" t="s">
        <v>17</v>
      </c>
      <c r="I93" s="75">
        <v>89.553299999999993</v>
      </c>
      <c r="K93" s="97">
        <v>12</v>
      </c>
      <c r="L93" s="97">
        <v>41.5</v>
      </c>
      <c r="M93" s="97">
        <v>53.5</v>
      </c>
    </row>
    <row r="94" spans="1:20" ht="15.75">
      <c r="H94" t="s">
        <v>15</v>
      </c>
      <c r="I94" s="75">
        <v>11.3721</v>
      </c>
      <c r="K94" s="97">
        <v>3</v>
      </c>
      <c r="L94" s="97">
        <v>5.5</v>
      </c>
      <c r="M94" s="97">
        <v>8.5</v>
      </c>
    </row>
    <row r="95" spans="1:20" ht="15.75">
      <c r="H95" t="s">
        <v>20</v>
      </c>
      <c r="I95" s="74">
        <v>0.4582</v>
      </c>
      <c r="K95" s="97">
        <v>2</v>
      </c>
      <c r="L95" s="97">
        <v>0</v>
      </c>
      <c r="M95" s="97">
        <v>2</v>
      </c>
    </row>
    <row r="96" spans="1:20" ht="15.75">
      <c r="H96" t="s">
        <v>171</v>
      </c>
      <c r="I96" s="75">
        <v>60.078499999999998</v>
      </c>
      <c r="K96" s="97">
        <v>8</v>
      </c>
      <c r="L96" s="97">
        <v>28</v>
      </c>
      <c r="M96" s="97">
        <v>36</v>
      </c>
    </row>
    <row r="97" spans="8:13">
      <c r="I97" s="6">
        <f>SUM(I93:I96)</f>
        <v>161.46209999999999</v>
      </c>
      <c r="K97" s="97">
        <f>SUM(K93:K96)</f>
        <v>25</v>
      </c>
      <c r="L97" s="97">
        <f>SUM(L93:L96)</f>
        <v>75</v>
      </c>
      <c r="M97" s="97">
        <f>SUM(M93:M96)</f>
        <v>100</v>
      </c>
    </row>
    <row r="98" spans="8:13" ht="15.75">
      <c r="H98" s="11">
        <v>0.01</v>
      </c>
      <c r="I98" s="75">
        <v>2.152828</v>
      </c>
      <c r="M98" s="97"/>
    </row>
    <row r="101" spans="8:13" ht="15.75">
      <c r="I101" s="74"/>
      <c r="M101" s="74"/>
    </row>
    <row r="102" spans="8:13" ht="15.75">
      <c r="I102" s="75"/>
      <c r="M102" s="74"/>
    </row>
    <row r="103" spans="8:13" ht="15.75">
      <c r="I103" s="75"/>
      <c r="M103" s="74"/>
    </row>
    <row r="104" spans="8:13" ht="15.75">
      <c r="I104" s="75"/>
      <c r="M104" s="74"/>
    </row>
    <row r="105" spans="8:13">
      <c r="I105" s="84"/>
      <c r="J105" s="85"/>
      <c r="K105" s="85"/>
      <c r="L105" s="85"/>
      <c r="M105" s="85"/>
    </row>
  </sheetData>
  <pageMargins left="0.31" right="0.22" top="0.24" bottom="0.21" header="0.23" footer="0.19"/>
  <pageSetup paperSize="9" scale="5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X92"/>
  <sheetViews>
    <sheetView topLeftCell="A76" zoomScale="70" zoomScaleNormal="70" workbookViewId="0">
      <selection activeCell="T84" sqref="T84"/>
    </sheetView>
  </sheetViews>
  <sheetFormatPr defaultRowHeight="12.75"/>
  <cols>
    <col min="1" max="1" width="19" customWidth="1"/>
    <col min="2" max="2" width="5.7109375" customWidth="1"/>
    <col min="3" max="4" width="6.7109375" customWidth="1"/>
    <col min="5" max="6" width="5.28515625" customWidth="1"/>
    <col min="7" max="7" width="9.42578125" customWidth="1"/>
    <col min="8" max="8" width="9.5703125" customWidth="1"/>
    <col min="9" max="9" width="19.7109375" customWidth="1"/>
    <col min="10" max="10" width="8.28515625" customWidth="1"/>
    <col min="11" max="11" width="8.5703125" customWidth="1"/>
    <col min="12" max="12" width="6.7109375" customWidth="1"/>
    <col min="13" max="13" width="10" style="6" customWidth="1"/>
    <col min="14" max="14" width="8.140625" style="6" customWidth="1"/>
    <col min="15" max="15" width="8.5703125" style="7" customWidth="1"/>
    <col min="16" max="16" width="11.140625" style="6" customWidth="1"/>
    <col min="17" max="17" width="6.7109375" customWidth="1"/>
    <col min="18" max="18" width="21.140625" customWidth="1"/>
    <col min="19" max="19" width="19.5703125" customWidth="1"/>
    <col min="24" max="24" width="16" customWidth="1"/>
    <col min="26" max="26" width="10.85546875" customWidth="1"/>
  </cols>
  <sheetData>
    <row r="1" spans="1:19" ht="18">
      <c r="A1" s="1" t="s">
        <v>0</v>
      </c>
      <c r="B1" s="1"/>
      <c r="C1" s="2" t="s">
        <v>1</v>
      </c>
      <c r="G1" t="s">
        <v>2</v>
      </c>
      <c r="J1" s="3" t="s">
        <v>3</v>
      </c>
      <c r="K1" s="3"/>
      <c r="L1" s="4">
        <v>1</v>
      </c>
      <c r="M1" s="5" t="s">
        <v>4</v>
      </c>
      <c r="P1" s="8" t="s">
        <v>5</v>
      </c>
      <c r="Q1" s="9">
        <v>0.8</v>
      </c>
      <c r="S1">
        <v>0.8</v>
      </c>
    </row>
    <row r="2" spans="1:19">
      <c r="A2" s="3" t="s">
        <v>6</v>
      </c>
      <c r="B2" s="3"/>
      <c r="G2" t="s">
        <v>7</v>
      </c>
      <c r="J2" s="3"/>
      <c r="K2" s="3"/>
      <c r="L2" s="4">
        <v>0.9</v>
      </c>
      <c r="M2" s="10" t="s">
        <v>8</v>
      </c>
      <c r="P2" s="8" t="s">
        <v>9</v>
      </c>
      <c r="Q2" s="11">
        <v>0.4</v>
      </c>
      <c r="S2">
        <v>0.4</v>
      </c>
    </row>
    <row r="3" spans="1:19">
      <c r="J3" s="3"/>
      <c r="K3" s="3"/>
      <c r="L3" s="4">
        <v>0.8</v>
      </c>
      <c r="M3" s="10" t="s">
        <v>10</v>
      </c>
    </row>
    <row r="4" spans="1:19">
      <c r="J4" s="3"/>
      <c r="K4" s="3"/>
      <c r="L4" s="4">
        <v>0.5</v>
      </c>
      <c r="M4" s="5" t="s">
        <v>11</v>
      </c>
      <c r="P4" s="9" t="s">
        <v>12</v>
      </c>
      <c r="S4">
        <v>0.72</v>
      </c>
    </row>
    <row r="5" spans="1:19">
      <c r="J5" s="3"/>
      <c r="K5" s="3"/>
      <c r="L5" s="4">
        <v>0.3</v>
      </c>
      <c r="M5" s="5" t="s">
        <v>13</v>
      </c>
      <c r="P5" s="9" t="s">
        <v>14</v>
      </c>
      <c r="S5">
        <v>0.36</v>
      </c>
    </row>
    <row r="6" spans="1:19" ht="18">
      <c r="B6" s="12"/>
      <c r="C6" s="13"/>
      <c r="D6" s="6"/>
      <c r="H6" s="14"/>
      <c r="I6" s="14"/>
      <c r="J6" s="3"/>
      <c r="K6" s="3"/>
      <c r="L6" s="4">
        <v>0.65</v>
      </c>
      <c r="M6" s="10" t="s">
        <v>16</v>
      </c>
      <c r="N6" s="1" t="s">
        <v>1</v>
      </c>
      <c r="O6" s="2"/>
      <c r="P6" s="15"/>
      <c r="Q6" s="16"/>
    </row>
    <row r="7" spans="1:19" ht="18">
      <c r="B7" s="12"/>
      <c r="C7" s="13"/>
      <c r="D7" s="6"/>
      <c r="H7" s="14"/>
      <c r="I7" s="14"/>
      <c r="J7" s="3"/>
      <c r="K7" s="3"/>
      <c r="L7" s="17" t="s">
        <v>18</v>
      </c>
      <c r="M7" s="10" t="s">
        <v>19</v>
      </c>
      <c r="N7" s="1"/>
      <c r="O7" s="2"/>
      <c r="P7" s="15"/>
      <c r="Q7" s="16"/>
    </row>
    <row r="8" spans="1:19" ht="18">
      <c r="B8" s="12"/>
      <c r="C8" s="13"/>
      <c r="D8" s="6"/>
      <c r="H8" s="14"/>
      <c r="I8" s="14"/>
      <c r="J8" s="3"/>
      <c r="K8" s="3"/>
      <c r="L8" s="4">
        <v>0.8</v>
      </c>
      <c r="M8" s="10" t="s">
        <v>21</v>
      </c>
      <c r="N8" s="1"/>
      <c r="O8" s="2"/>
      <c r="P8" s="15"/>
      <c r="Q8" s="16"/>
    </row>
    <row r="9" spans="1:19" ht="18">
      <c r="H9" s="14"/>
      <c r="I9" s="14"/>
      <c r="J9" s="18"/>
      <c r="K9" s="18"/>
      <c r="L9" s="18"/>
      <c r="M9" s="1"/>
      <c r="N9" s="1"/>
      <c r="O9" s="2"/>
      <c r="P9" s="15"/>
      <c r="Q9" s="16"/>
    </row>
    <row r="10" spans="1:19">
      <c r="I10" s="6"/>
    </row>
    <row r="11" spans="1:19" ht="13.5" thickBot="1">
      <c r="G11" t="s">
        <v>22</v>
      </c>
      <c r="H11" s="14">
        <v>100</v>
      </c>
      <c r="I11" s="16"/>
      <c r="J11" s="18"/>
      <c r="K11" s="18"/>
      <c r="L11" s="18"/>
      <c r="M11" s="19"/>
      <c r="N11" s="19" t="s">
        <v>1</v>
      </c>
      <c r="O11" s="2"/>
      <c r="P11" s="15" t="s">
        <v>1</v>
      </c>
      <c r="Q11" s="16" t="s">
        <v>1</v>
      </c>
    </row>
    <row r="12" spans="1:19" ht="13.5" thickBot="1">
      <c r="A12" s="20" t="s">
        <v>23</v>
      </c>
      <c r="B12" s="21" t="s">
        <v>24</v>
      </c>
      <c r="C12" s="22" t="s">
        <v>25</v>
      </c>
      <c r="D12" s="22" t="s">
        <v>26</v>
      </c>
      <c r="E12" s="22" t="s">
        <v>27</v>
      </c>
      <c r="F12" s="22" t="s">
        <v>28</v>
      </c>
      <c r="G12" s="23" t="s">
        <v>29</v>
      </c>
      <c r="H12" s="24" t="s">
        <v>30</v>
      </c>
      <c r="I12" s="25" t="s">
        <v>31</v>
      </c>
      <c r="J12" s="26" t="s">
        <v>32</v>
      </c>
      <c r="K12" s="26" t="s">
        <v>33</v>
      </c>
      <c r="L12" s="26" t="s">
        <v>34</v>
      </c>
      <c r="M12" s="27"/>
      <c r="N12" s="28"/>
      <c r="O12" s="29"/>
      <c r="P12" s="30" t="s">
        <v>1</v>
      </c>
      <c r="Q12" s="31"/>
      <c r="R12" t="s">
        <v>35</v>
      </c>
      <c r="S12" s="31" t="s">
        <v>36</v>
      </c>
    </row>
    <row r="13" spans="1:19" ht="13.5" thickBot="1">
      <c r="A13" s="32" t="s">
        <v>37</v>
      </c>
      <c r="B13" s="33"/>
      <c r="C13" s="34"/>
      <c r="D13" s="34"/>
      <c r="E13" s="34"/>
      <c r="F13" s="34"/>
      <c r="G13" s="35" t="s">
        <v>38</v>
      </c>
      <c r="H13" s="36"/>
      <c r="I13" s="37" t="s">
        <v>25</v>
      </c>
      <c r="J13" s="38" t="s">
        <v>39</v>
      </c>
      <c r="K13" s="38" t="s">
        <v>40</v>
      </c>
      <c r="L13" s="39" t="s">
        <v>41</v>
      </c>
      <c r="M13" s="40" t="s">
        <v>42</v>
      </c>
      <c r="N13" s="41" t="s">
        <v>0</v>
      </c>
      <c r="O13" s="42" t="s">
        <v>43</v>
      </c>
      <c r="P13" s="43" t="s">
        <v>44</v>
      </c>
      <c r="Q13" s="44"/>
      <c r="S13" s="45" t="s">
        <v>250</v>
      </c>
    </row>
    <row r="15" spans="1:19">
      <c r="A15" s="46" t="s">
        <v>135</v>
      </c>
      <c r="B15" s="73" t="s">
        <v>17</v>
      </c>
      <c r="C15" s="47" t="s">
        <v>54</v>
      </c>
      <c r="D15" s="47">
        <v>2016</v>
      </c>
      <c r="E15" s="47">
        <v>322</v>
      </c>
      <c r="F15" s="47">
        <v>39</v>
      </c>
      <c r="G15" s="52">
        <v>0.39</v>
      </c>
      <c r="H15" s="53">
        <v>100</v>
      </c>
      <c r="I15" s="54" t="s">
        <v>202</v>
      </c>
      <c r="J15" s="70">
        <v>8</v>
      </c>
      <c r="K15" s="70">
        <v>163</v>
      </c>
      <c r="L15" s="55">
        <v>0.5</v>
      </c>
      <c r="M15" s="50">
        <f t="shared" ref="M15:M54" si="0">(J15/K15+0.99)^-5.67</f>
        <v>0.80463854449819561</v>
      </c>
      <c r="N15" s="56">
        <f t="shared" ref="N15:N54" si="1">SUM(L15)*M15</f>
        <v>0.4023192722490978</v>
      </c>
      <c r="O15" s="61">
        <f t="shared" ref="O15:O54" si="2">SUM(N15)*(H15)</f>
        <v>40.231927224909782</v>
      </c>
      <c r="P15" s="62">
        <f t="shared" ref="P15:P54" si="3">SUM(O15)*G15</f>
        <v>15.690451617714816</v>
      </c>
      <c r="Q15" s="63"/>
      <c r="R15" s="64" t="s">
        <v>225</v>
      </c>
      <c r="S15" s="48">
        <f>SUM(P15)*0.8</f>
        <v>12.552361294171853</v>
      </c>
    </row>
    <row r="16" spans="1:19">
      <c r="A16" s="51" t="s">
        <v>75</v>
      </c>
      <c r="B16" s="73" t="s">
        <v>17</v>
      </c>
      <c r="C16" s="47" t="s">
        <v>64</v>
      </c>
      <c r="D16" s="47">
        <v>2017</v>
      </c>
      <c r="E16" s="47">
        <v>400</v>
      </c>
      <c r="F16" s="47">
        <v>35</v>
      </c>
      <c r="G16" s="52">
        <v>0.35</v>
      </c>
      <c r="H16" s="53">
        <v>100</v>
      </c>
      <c r="I16" s="54" t="s">
        <v>230</v>
      </c>
      <c r="J16" s="70">
        <v>7</v>
      </c>
      <c r="K16" s="70">
        <v>108</v>
      </c>
      <c r="L16" s="55">
        <v>0.3</v>
      </c>
      <c r="M16" s="50">
        <f t="shared" si="0"/>
        <v>0.7389087816783505</v>
      </c>
      <c r="N16" s="56">
        <f t="shared" si="1"/>
        <v>0.22167263450350513</v>
      </c>
      <c r="O16" s="61">
        <f t="shared" si="2"/>
        <v>22.167263450350514</v>
      </c>
      <c r="P16" s="62">
        <f t="shared" si="3"/>
        <v>7.7585422076226793</v>
      </c>
      <c r="Q16" s="63"/>
      <c r="R16" s="71"/>
      <c r="S16" s="48">
        <f>SUM(P16)</f>
        <v>7.7585422076226793</v>
      </c>
    </row>
    <row r="17" spans="1:19">
      <c r="A17" s="51" t="s">
        <v>74</v>
      </c>
      <c r="B17" s="73" t="s">
        <v>17</v>
      </c>
      <c r="C17" s="47" t="s">
        <v>54</v>
      </c>
      <c r="D17" s="47">
        <v>2016</v>
      </c>
      <c r="E17" s="47">
        <v>322</v>
      </c>
      <c r="F17" s="47">
        <v>39</v>
      </c>
      <c r="G17" s="52">
        <v>0.39</v>
      </c>
      <c r="H17" s="53">
        <v>100</v>
      </c>
      <c r="I17" s="54" t="s">
        <v>199</v>
      </c>
      <c r="J17" s="70">
        <v>21</v>
      </c>
      <c r="K17" s="70">
        <v>145</v>
      </c>
      <c r="L17" s="55">
        <v>0.5</v>
      </c>
      <c r="M17" s="50">
        <f t="shared" si="0"/>
        <v>0.48814355030093776</v>
      </c>
      <c r="N17" s="56">
        <f t="shared" si="1"/>
        <v>0.24407177515046888</v>
      </c>
      <c r="O17" s="61">
        <f t="shared" si="2"/>
        <v>24.407177515046889</v>
      </c>
      <c r="P17" s="62">
        <f t="shared" si="3"/>
        <v>9.5187992308682876</v>
      </c>
      <c r="Q17" s="63"/>
      <c r="R17" s="64" t="s">
        <v>225</v>
      </c>
      <c r="S17" s="48">
        <f>SUM(P17)*0.8</f>
        <v>7.6150393846946303</v>
      </c>
    </row>
    <row r="18" spans="1:19">
      <c r="A18" s="46" t="s">
        <v>211</v>
      </c>
      <c r="B18" s="73" t="s">
        <v>17</v>
      </c>
      <c r="C18" s="47" t="s">
        <v>64</v>
      </c>
      <c r="D18" s="47">
        <v>2017</v>
      </c>
      <c r="E18" s="47">
        <v>400</v>
      </c>
      <c r="F18" s="47">
        <v>35</v>
      </c>
      <c r="G18" s="52">
        <v>0.35</v>
      </c>
      <c r="H18" s="53">
        <v>100</v>
      </c>
      <c r="I18" s="54" t="s">
        <v>231</v>
      </c>
      <c r="J18" s="70">
        <v>10</v>
      </c>
      <c r="K18" s="70">
        <v>92</v>
      </c>
      <c r="L18" s="55">
        <v>0.3</v>
      </c>
      <c r="M18" s="50">
        <f t="shared" si="0"/>
        <v>0.58644205717165709</v>
      </c>
      <c r="N18" s="56">
        <f t="shared" si="1"/>
        <v>0.17593261715149713</v>
      </c>
      <c r="O18" s="61">
        <f t="shared" si="2"/>
        <v>17.593261715149712</v>
      </c>
      <c r="P18" s="62">
        <f t="shared" si="3"/>
        <v>6.1576416003023988</v>
      </c>
      <c r="Q18" s="63"/>
      <c r="R18" s="71"/>
      <c r="S18" s="48">
        <f>SUM(P18)</f>
        <v>6.1576416003023988</v>
      </c>
    </row>
    <row r="19" spans="1:19">
      <c r="A19" s="51" t="s">
        <v>85</v>
      </c>
      <c r="B19" s="73" t="s">
        <v>17</v>
      </c>
      <c r="C19" s="47" t="s">
        <v>64</v>
      </c>
      <c r="D19" s="47">
        <v>2016</v>
      </c>
      <c r="E19" s="47">
        <v>384</v>
      </c>
      <c r="F19" s="47">
        <v>33</v>
      </c>
      <c r="G19" s="52">
        <v>0.33</v>
      </c>
      <c r="H19" s="53">
        <v>100</v>
      </c>
      <c r="I19" s="54" t="s">
        <v>207</v>
      </c>
      <c r="J19" s="70">
        <v>6</v>
      </c>
      <c r="K19" s="70">
        <v>92</v>
      </c>
      <c r="L19" s="55">
        <v>0.3</v>
      </c>
      <c r="M19" s="50">
        <f t="shared" si="0"/>
        <v>0.73731182372327808</v>
      </c>
      <c r="N19" s="56">
        <f t="shared" si="1"/>
        <v>0.22119354711698341</v>
      </c>
      <c r="O19" s="61">
        <f t="shared" si="2"/>
        <v>22.119354711698342</v>
      </c>
      <c r="P19" s="62">
        <f t="shared" si="3"/>
        <v>7.2993870548604534</v>
      </c>
      <c r="Q19" s="63"/>
      <c r="R19" s="64" t="s">
        <v>225</v>
      </c>
      <c r="S19" s="48">
        <f>SUM(P19)*0.8</f>
        <v>5.8395096438883627</v>
      </c>
    </row>
    <row r="20" spans="1:19">
      <c r="A20" s="46" t="s">
        <v>217</v>
      </c>
      <c r="B20" s="73" t="s">
        <v>17</v>
      </c>
      <c r="C20" s="47" t="s">
        <v>64</v>
      </c>
      <c r="D20" s="47">
        <v>2017</v>
      </c>
      <c r="E20" s="47">
        <v>400</v>
      </c>
      <c r="F20" s="47">
        <v>35</v>
      </c>
      <c r="G20" s="52">
        <v>0.35</v>
      </c>
      <c r="H20" s="53">
        <v>100</v>
      </c>
      <c r="I20" s="54" t="s">
        <v>232</v>
      </c>
      <c r="J20" s="70">
        <v>3</v>
      </c>
      <c r="K20" s="70">
        <v>29</v>
      </c>
      <c r="L20" s="55">
        <v>0.3</v>
      </c>
      <c r="M20" s="50">
        <f t="shared" si="0"/>
        <v>0.60257894927746447</v>
      </c>
      <c r="N20" s="56">
        <f t="shared" si="1"/>
        <v>0.18077368478323932</v>
      </c>
      <c r="O20" s="61">
        <f t="shared" si="2"/>
        <v>18.077368478323933</v>
      </c>
      <c r="P20" s="62">
        <f t="shared" si="3"/>
        <v>6.3270789674133763</v>
      </c>
      <c r="Q20" s="63"/>
      <c r="R20" s="64" t="s">
        <v>51</v>
      </c>
      <c r="S20" s="48">
        <f>SUM(P20)*0.9</f>
        <v>5.6943710706720392</v>
      </c>
    </row>
    <row r="21" spans="1:19">
      <c r="A21" s="51" t="s">
        <v>66</v>
      </c>
      <c r="B21" s="73" t="s">
        <v>17</v>
      </c>
      <c r="C21" s="47" t="s">
        <v>16</v>
      </c>
      <c r="D21" s="47">
        <v>2016</v>
      </c>
      <c r="E21" s="47">
        <v>266</v>
      </c>
      <c r="F21" s="47">
        <v>34</v>
      </c>
      <c r="G21" s="69">
        <v>0.34</v>
      </c>
      <c r="H21" s="53">
        <v>100</v>
      </c>
      <c r="I21" s="54" t="s">
        <v>188</v>
      </c>
      <c r="J21" s="70">
        <v>27</v>
      </c>
      <c r="K21" s="70">
        <v>112</v>
      </c>
      <c r="L21" s="55">
        <v>0.65</v>
      </c>
      <c r="M21" s="50">
        <f t="shared" si="0"/>
        <v>0.30767624086162126</v>
      </c>
      <c r="N21" s="56">
        <f t="shared" si="1"/>
        <v>0.19998955656005382</v>
      </c>
      <c r="O21" s="61">
        <f t="shared" si="2"/>
        <v>19.998955656005382</v>
      </c>
      <c r="P21" s="62">
        <f t="shared" si="3"/>
        <v>6.7996449230418303</v>
      </c>
      <c r="Q21" s="63"/>
      <c r="R21" s="64" t="s">
        <v>225</v>
      </c>
      <c r="S21" s="48">
        <f>SUM(P21)*0.8</f>
        <v>5.4397159384334648</v>
      </c>
    </row>
    <row r="22" spans="1:19">
      <c r="A22" s="46" t="s">
        <v>157</v>
      </c>
      <c r="B22" s="73" t="s">
        <v>17</v>
      </c>
      <c r="C22" s="47" t="s">
        <v>64</v>
      </c>
      <c r="D22" s="47">
        <v>2017</v>
      </c>
      <c r="E22" s="47">
        <v>400</v>
      </c>
      <c r="F22" s="47">
        <v>35</v>
      </c>
      <c r="G22" s="52">
        <v>0.35</v>
      </c>
      <c r="H22" s="53">
        <v>100</v>
      </c>
      <c r="I22" s="54" t="s">
        <v>233</v>
      </c>
      <c r="J22" s="70">
        <v>14</v>
      </c>
      <c r="K22" s="70">
        <v>100</v>
      </c>
      <c r="L22" s="55">
        <v>0.3</v>
      </c>
      <c r="M22" s="50">
        <f t="shared" si="0"/>
        <v>0.50008660900698032</v>
      </c>
      <c r="N22" s="56">
        <f t="shared" si="1"/>
        <v>0.15002598270209408</v>
      </c>
      <c r="O22" s="61">
        <f t="shared" si="2"/>
        <v>15.002598270209408</v>
      </c>
      <c r="P22" s="62">
        <f t="shared" si="3"/>
        <v>5.2509093945732923</v>
      </c>
      <c r="Q22" s="63"/>
      <c r="R22" s="71"/>
      <c r="S22" s="48">
        <f>SUM(P22)</f>
        <v>5.2509093945732923</v>
      </c>
    </row>
    <row r="23" spans="1:19">
      <c r="A23" s="51" t="s">
        <v>87</v>
      </c>
      <c r="B23" s="73" t="s">
        <v>17</v>
      </c>
      <c r="C23" s="47" t="s">
        <v>16</v>
      </c>
      <c r="D23" s="47">
        <v>2016</v>
      </c>
      <c r="E23" s="47">
        <v>266</v>
      </c>
      <c r="F23" s="47">
        <v>34</v>
      </c>
      <c r="G23" s="69">
        <v>0.34</v>
      </c>
      <c r="H23" s="53">
        <v>100</v>
      </c>
      <c r="I23" s="54" t="s">
        <v>189</v>
      </c>
      <c r="J23" s="70">
        <v>29</v>
      </c>
      <c r="K23" s="70">
        <v>102</v>
      </c>
      <c r="L23" s="55">
        <v>0.65</v>
      </c>
      <c r="M23" s="50">
        <f t="shared" si="0"/>
        <v>0.25297816256263733</v>
      </c>
      <c r="N23" s="56">
        <f t="shared" si="1"/>
        <v>0.16443580566571428</v>
      </c>
      <c r="O23" s="61">
        <f t="shared" si="2"/>
        <v>16.443580566571427</v>
      </c>
      <c r="P23" s="62">
        <f t="shared" si="3"/>
        <v>5.5908173926342855</v>
      </c>
      <c r="Q23" s="63"/>
      <c r="R23" s="64" t="s">
        <v>225</v>
      </c>
      <c r="S23" s="48">
        <f>SUM(P23)*0.8</f>
        <v>4.4726539141074282</v>
      </c>
    </row>
    <row r="24" spans="1:19">
      <c r="A24" s="51" t="s">
        <v>79</v>
      </c>
      <c r="B24" s="73" t="s">
        <v>17</v>
      </c>
      <c r="C24" s="47" t="s">
        <v>54</v>
      </c>
      <c r="D24" s="47">
        <v>2016</v>
      </c>
      <c r="E24" s="47">
        <v>322</v>
      </c>
      <c r="F24" s="47">
        <v>39</v>
      </c>
      <c r="G24" s="52">
        <v>0.39</v>
      </c>
      <c r="H24" s="53">
        <v>100</v>
      </c>
      <c r="I24" s="54" t="s">
        <v>203</v>
      </c>
      <c r="J24" s="70">
        <v>44</v>
      </c>
      <c r="K24" s="70">
        <v>163</v>
      </c>
      <c r="L24" s="55">
        <v>0.5</v>
      </c>
      <c r="M24" s="50">
        <f t="shared" si="0"/>
        <v>0.26978568956347826</v>
      </c>
      <c r="N24" s="56">
        <f t="shared" si="1"/>
        <v>0.13489284478173913</v>
      </c>
      <c r="O24" s="61">
        <f t="shared" si="2"/>
        <v>13.489284478173913</v>
      </c>
      <c r="P24" s="62">
        <f t="shared" si="3"/>
        <v>5.2608209464878257</v>
      </c>
      <c r="Q24" s="63"/>
      <c r="R24" s="64" t="s">
        <v>225</v>
      </c>
      <c r="S24" s="48">
        <f>SUM(P24)*0.8</f>
        <v>4.2086567571902611</v>
      </c>
    </row>
    <row r="25" spans="1:19">
      <c r="A25" s="46" t="s">
        <v>234</v>
      </c>
      <c r="B25" s="73" t="s">
        <v>17</v>
      </c>
      <c r="C25" s="47" t="s">
        <v>64</v>
      </c>
      <c r="D25" s="47">
        <v>2017</v>
      </c>
      <c r="E25" s="47">
        <v>400</v>
      </c>
      <c r="F25" s="47">
        <v>35</v>
      </c>
      <c r="G25" s="52">
        <v>0.35</v>
      </c>
      <c r="H25" s="53">
        <v>100</v>
      </c>
      <c r="I25" s="54" t="s">
        <v>235</v>
      </c>
      <c r="J25" s="70">
        <v>18</v>
      </c>
      <c r="K25" s="70">
        <v>92</v>
      </c>
      <c r="L25" s="55">
        <v>0.3</v>
      </c>
      <c r="M25" s="50">
        <f t="shared" si="0"/>
        <v>0.38076945124123146</v>
      </c>
      <c r="N25" s="56">
        <f t="shared" si="1"/>
        <v>0.11423083537236943</v>
      </c>
      <c r="O25" s="61">
        <f t="shared" si="2"/>
        <v>11.423083537236943</v>
      </c>
      <c r="P25" s="62">
        <f t="shared" si="3"/>
        <v>3.99807923803293</v>
      </c>
      <c r="Q25" s="63"/>
      <c r="R25" s="71"/>
      <c r="S25" s="48">
        <f>SUM(P25)</f>
        <v>3.99807923803293</v>
      </c>
    </row>
    <row r="26" spans="1:19">
      <c r="A26" s="51" t="s">
        <v>82</v>
      </c>
      <c r="B26" s="73" t="s">
        <v>17</v>
      </c>
      <c r="C26" s="47" t="s">
        <v>64</v>
      </c>
      <c r="D26" s="47">
        <v>2016</v>
      </c>
      <c r="E26" s="47">
        <v>384</v>
      </c>
      <c r="F26" s="47">
        <v>33</v>
      </c>
      <c r="G26" s="52">
        <v>0.33</v>
      </c>
      <c r="H26" s="53">
        <v>100</v>
      </c>
      <c r="I26" s="54" t="s">
        <v>213</v>
      </c>
      <c r="J26" s="70">
        <v>4</v>
      </c>
      <c r="K26" s="70">
        <v>28</v>
      </c>
      <c r="L26" s="55">
        <v>0.3</v>
      </c>
      <c r="M26" s="50">
        <f t="shared" si="0"/>
        <v>0.49297729194021389</v>
      </c>
      <c r="N26" s="56">
        <f t="shared" si="1"/>
        <v>0.14789318758206416</v>
      </c>
      <c r="O26" s="61">
        <f t="shared" si="2"/>
        <v>14.789318758206417</v>
      </c>
      <c r="P26" s="62">
        <f t="shared" si="3"/>
        <v>4.8804751902081174</v>
      </c>
      <c r="Q26" s="63"/>
      <c r="R26" s="64" t="s">
        <v>236</v>
      </c>
      <c r="S26" s="48">
        <f>SUM(P26)*0.72</f>
        <v>3.5139421369498445</v>
      </c>
    </row>
    <row r="27" spans="1:19">
      <c r="A27" s="46" t="s">
        <v>220</v>
      </c>
      <c r="B27" s="73" t="s">
        <v>17</v>
      </c>
      <c r="C27" s="47" t="s">
        <v>64</v>
      </c>
      <c r="D27" s="47">
        <v>2016</v>
      </c>
      <c r="E27" s="47">
        <v>384</v>
      </c>
      <c r="F27" s="47">
        <v>33</v>
      </c>
      <c r="G27" s="52">
        <v>0.33</v>
      </c>
      <c r="H27" s="53">
        <v>100</v>
      </c>
      <c r="I27" s="54" t="s">
        <v>210</v>
      </c>
      <c r="J27" s="70">
        <v>15</v>
      </c>
      <c r="K27" s="70">
        <v>86</v>
      </c>
      <c r="L27" s="55">
        <v>0.3</v>
      </c>
      <c r="M27" s="50">
        <f t="shared" si="0"/>
        <v>0.42185305631208192</v>
      </c>
      <c r="N27" s="56">
        <f t="shared" si="1"/>
        <v>0.12655591689362458</v>
      </c>
      <c r="O27" s="61">
        <f t="shared" si="2"/>
        <v>12.655591689362458</v>
      </c>
      <c r="P27" s="62">
        <f t="shared" si="3"/>
        <v>4.1763452574896114</v>
      </c>
      <c r="Q27" s="63"/>
      <c r="R27" s="64" t="s">
        <v>225</v>
      </c>
      <c r="S27" s="48">
        <f>SUM(P27)*0.8</f>
        <v>3.3410762059916892</v>
      </c>
    </row>
    <row r="28" spans="1:19">
      <c r="A28" s="46" t="s">
        <v>59</v>
      </c>
      <c r="B28" s="73" t="s">
        <v>17</v>
      </c>
      <c r="C28" s="47" t="s">
        <v>8</v>
      </c>
      <c r="D28" s="47">
        <v>2017</v>
      </c>
      <c r="E28" s="47">
        <v>366</v>
      </c>
      <c r="F28" s="47">
        <v>50</v>
      </c>
      <c r="G28" s="69">
        <v>0.5</v>
      </c>
      <c r="H28" s="53">
        <v>100</v>
      </c>
      <c r="I28" s="54" t="s">
        <v>237</v>
      </c>
      <c r="J28" s="70">
        <v>50</v>
      </c>
      <c r="K28" s="70">
        <v>82</v>
      </c>
      <c r="L28" s="55">
        <v>0.9</v>
      </c>
      <c r="M28" s="50">
        <f t="shared" si="0"/>
        <v>6.9665073618319043E-2</v>
      </c>
      <c r="N28" s="56">
        <f t="shared" si="1"/>
        <v>6.2698566256487134E-2</v>
      </c>
      <c r="O28" s="61">
        <f t="shared" si="2"/>
        <v>6.2698566256487132</v>
      </c>
      <c r="P28" s="62">
        <f t="shared" si="3"/>
        <v>3.1349283128243566</v>
      </c>
      <c r="Q28" s="63"/>
      <c r="R28" s="71"/>
      <c r="S28" s="48">
        <f>SUM(P28)</f>
        <v>3.1349283128243566</v>
      </c>
    </row>
    <row r="29" spans="1:19">
      <c r="A29" s="51" t="s">
        <v>62</v>
      </c>
      <c r="B29" s="73" t="s">
        <v>17</v>
      </c>
      <c r="C29" s="47" t="s">
        <v>8</v>
      </c>
      <c r="D29" s="47">
        <v>2017</v>
      </c>
      <c r="E29" s="47">
        <v>366</v>
      </c>
      <c r="F29" s="47">
        <v>50</v>
      </c>
      <c r="G29" s="69">
        <v>0.5</v>
      </c>
      <c r="H29" s="53">
        <v>100</v>
      </c>
      <c r="I29" s="54" t="s">
        <v>238</v>
      </c>
      <c r="J29" s="70">
        <v>21</v>
      </c>
      <c r="K29" s="70">
        <v>35</v>
      </c>
      <c r="L29" s="55">
        <v>0.9</v>
      </c>
      <c r="M29" s="50">
        <f t="shared" si="0"/>
        <v>7.2123750958550129E-2</v>
      </c>
      <c r="N29" s="56">
        <f t="shared" si="1"/>
        <v>6.4911375862695117E-2</v>
      </c>
      <c r="O29" s="61">
        <f t="shared" si="2"/>
        <v>6.4911375862695113</v>
      </c>
      <c r="P29" s="62">
        <f t="shared" si="3"/>
        <v>3.2455687931347557</v>
      </c>
      <c r="Q29" s="63"/>
      <c r="R29" s="64" t="s">
        <v>51</v>
      </c>
      <c r="S29" s="48">
        <f>SUM(P29)*0.9</f>
        <v>2.92101191382128</v>
      </c>
    </row>
    <row r="30" spans="1:19">
      <c r="A30" s="46" t="s">
        <v>159</v>
      </c>
      <c r="B30" s="73" t="s">
        <v>17</v>
      </c>
      <c r="C30" s="47" t="s">
        <v>64</v>
      </c>
      <c r="D30" s="47">
        <v>2016</v>
      </c>
      <c r="E30" s="47">
        <v>384</v>
      </c>
      <c r="F30" s="47">
        <v>33</v>
      </c>
      <c r="G30" s="52">
        <v>0.33</v>
      </c>
      <c r="H30" s="53">
        <v>100</v>
      </c>
      <c r="I30" s="54" t="s">
        <v>219</v>
      </c>
      <c r="J30" s="70">
        <v>27</v>
      </c>
      <c r="K30" s="70">
        <v>97</v>
      </c>
      <c r="L30" s="55">
        <v>0.3</v>
      </c>
      <c r="M30" s="50">
        <f t="shared" si="0"/>
        <v>0.25979645886989111</v>
      </c>
      <c r="N30" s="56">
        <f t="shared" si="1"/>
        <v>7.7938937660967336E-2</v>
      </c>
      <c r="O30" s="61">
        <f t="shared" si="2"/>
        <v>7.7938937660967333</v>
      </c>
      <c r="P30" s="62">
        <f t="shared" si="3"/>
        <v>2.5719849428119219</v>
      </c>
      <c r="Q30" s="63"/>
      <c r="R30" s="64" t="s">
        <v>225</v>
      </c>
      <c r="S30" s="48">
        <f t="shared" ref="S30:S35" si="4">SUM(P30)*0.8</f>
        <v>2.0575879542495374</v>
      </c>
    </row>
    <row r="31" spans="1:19">
      <c r="A31" s="51" t="s">
        <v>77</v>
      </c>
      <c r="B31" s="73" t="s">
        <v>17</v>
      </c>
      <c r="C31" s="47" t="s">
        <v>54</v>
      </c>
      <c r="D31" s="47">
        <v>2016</v>
      </c>
      <c r="E31" s="47">
        <v>322</v>
      </c>
      <c r="F31" s="47">
        <v>39</v>
      </c>
      <c r="G31" s="52">
        <v>0.39</v>
      </c>
      <c r="H31" s="53">
        <v>100</v>
      </c>
      <c r="I31" s="54" t="s">
        <v>200</v>
      </c>
      <c r="J31" s="70">
        <v>63</v>
      </c>
      <c r="K31" s="70">
        <v>143</v>
      </c>
      <c r="L31" s="55">
        <v>0.5</v>
      </c>
      <c r="M31" s="50">
        <f t="shared" si="0"/>
        <v>0.13130507235605479</v>
      </c>
      <c r="N31" s="56">
        <f t="shared" si="1"/>
        <v>6.5652536178027396E-2</v>
      </c>
      <c r="O31" s="61">
        <f t="shared" si="2"/>
        <v>6.5652536178027399</v>
      </c>
      <c r="P31" s="62">
        <f t="shared" si="3"/>
        <v>2.5604489109430686</v>
      </c>
      <c r="Q31" s="63"/>
      <c r="R31" s="64" t="s">
        <v>225</v>
      </c>
      <c r="S31" s="48">
        <f t="shared" si="4"/>
        <v>2.0483591287544551</v>
      </c>
    </row>
    <row r="32" spans="1:19">
      <c r="A32" s="46" t="s">
        <v>186</v>
      </c>
      <c r="B32" s="73" t="s">
        <v>17</v>
      </c>
      <c r="C32" s="47" t="s">
        <v>16</v>
      </c>
      <c r="D32" s="47">
        <v>2016</v>
      </c>
      <c r="E32" s="47">
        <v>266</v>
      </c>
      <c r="F32" s="47">
        <v>34</v>
      </c>
      <c r="G32" s="69">
        <v>0.34</v>
      </c>
      <c r="H32" s="53">
        <v>100</v>
      </c>
      <c r="I32" s="54" t="s">
        <v>196</v>
      </c>
      <c r="J32" s="70">
        <v>43</v>
      </c>
      <c r="K32" s="70">
        <v>73</v>
      </c>
      <c r="L32" s="55">
        <v>0.65</v>
      </c>
      <c r="M32" s="50">
        <f t="shared" si="0"/>
        <v>7.5008284803198336E-2</v>
      </c>
      <c r="N32" s="56">
        <f t="shared" si="1"/>
        <v>4.8755385122078922E-2</v>
      </c>
      <c r="O32" s="61">
        <f t="shared" si="2"/>
        <v>4.8755385122078918</v>
      </c>
      <c r="P32" s="62">
        <f t="shared" si="3"/>
        <v>1.6576830941506833</v>
      </c>
      <c r="Q32" s="63"/>
      <c r="R32" s="64" t="s">
        <v>225</v>
      </c>
      <c r="S32" s="48">
        <f t="shared" si="4"/>
        <v>1.3261464753205467</v>
      </c>
    </row>
    <row r="33" spans="1:19">
      <c r="A33" s="46" t="s">
        <v>158</v>
      </c>
      <c r="B33" s="73" t="s">
        <v>17</v>
      </c>
      <c r="C33" s="47" t="s">
        <v>64</v>
      </c>
      <c r="D33" s="47">
        <v>2016</v>
      </c>
      <c r="E33" s="47">
        <v>384</v>
      </c>
      <c r="F33" s="47">
        <v>33</v>
      </c>
      <c r="G33" s="52">
        <v>0.33</v>
      </c>
      <c r="H33" s="53">
        <v>100</v>
      </c>
      <c r="I33" s="54" t="s">
        <v>214</v>
      </c>
      <c r="J33" s="70">
        <v>40</v>
      </c>
      <c r="K33" s="70">
        <v>104</v>
      </c>
      <c r="L33" s="55">
        <v>0.3</v>
      </c>
      <c r="M33" s="50">
        <f t="shared" si="0"/>
        <v>0.16463137099951022</v>
      </c>
      <c r="N33" s="56">
        <f t="shared" si="1"/>
        <v>4.9389411299853067E-2</v>
      </c>
      <c r="O33" s="61">
        <f t="shared" si="2"/>
        <v>4.9389411299853068</v>
      </c>
      <c r="P33" s="62">
        <f t="shared" si="3"/>
        <v>1.6298505728951513</v>
      </c>
      <c r="Q33" s="63"/>
      <c r="R33" s="64" t="s">
        <v>225</v>
      </c>
      <c r="S33" s="48">
        <f t="shared" si="4"/>
        <v>1.3038804583161212</v>
      </c>
    </row>
    <row r="34" spans="1:19">
      <c r="A34" s="51" t="s">
        <v>71</v>
      </c>
      <c r="B34" s="73" t="s">
        <v>17</v>
      </c>
      <c r="C34" s="47" t="s">
        <v>16</v>
      </c>
      <c r="D34" s="47">
        <v>2016</v>
      </c>
      <c r="E34" s="47">
        <v>266</v>
      </c>
      <c r="F34" s="47">
        <v>34</v>
      </c>
      <c r="G34" s="69">
        <v>0.34</v>
      </c>
      <c r="H34" s="53">
        <v>100</v>
      </c>
      <c r="I34" s="54" t="s">
        <v>197</v>
      </c>
      <c r="J34" s="70">
        <v>52</v>
      </c>
      <c r="K34" s="70">
        <v>87</v>
      </c>
      <c r="L34" s="55">
        <v>0.65</v>
      </c>
      <c r="M34" s="50">
        <f t="shared" si="0"/>
        <v>7.2717867658930041E-2</v>
      </c>
      <c r="N34" s="56">
        <f t="shared" si="1"/>
        <v>4.7266613978304527E-2</v>
      </c>
      <c r="O34" s="61">
        <f t="shared" si="2"/>
        <v>4.726661397830453</v>
      </c>
      <c r="P34" s="62">
        <f t="shared" si="3"/>
        <v>1.6070648752623542</v>
      </c>
      <c r="Q34" s="63"/>
      <c r="R34" s="64" t="s">
        <v>225</v>
      </c>
      <c r="S34" s="48">
        <f t="shared" si="4"/>
        <v>1.2856519002098834</v>
      </c>
    </row>
    <row r="35" spans="1:19">
      <c r="A35" s="46" t="s">
        <v>187</v>
      </c>
      <c r="B35" s="73" t="s">
        <v>17</v>
      </c>
      <c r="C35" s="47" t="s">
        <v>16</v>
      </c>
      <c r="D35" s="47">
        <v>2016</v>
      </c>
      <c r="E35" s="47">
        <v>266</v>
      </c>
      <c r="F35" s="47">
        <v>34</v>
      </c>
      <c r="G35" s="69">
        <v>0.34</v>
      </c>
      <c r="H35" s="53">
        <v>100</v>
      </c>
      <c r="I35" s="54" t="s">
        <v>198</v>
      </c>
      <c r="J35" s="70">
        <v>54</v>
      </c>
      <c r="K35" s="70">
        <v>87</v>
      </c>
      <c r="L35" s="55">
        <v>0.65</v>
      </c>
      <c r="M35" s="50">
        <f t="shared" si="0"/>
        <v>6.7025907148558009E-2</v>
      </c>
      <c r="N35" s="56">
        <f t="shared" si="1"/>
        <v>4.3566839646562709E-2</v>
      </c>
      <c r="O35" s="61">
        <f t="shared" si="2"/>
        <v>4.3566839646562707</v>
      </c>
      <c r="P35" s="62">
        <f t="shared" si="3"/>
        <v>1.4812725479831321</v>
      </c>
      <c r="Q35" s="63"/>
      <c r="R35" s="64" t="s">
        <v>225</v>
      </c>
      <c r="S35" s="48">
        <f t="shared" si="4"/>
        <v>1.1850180383865057</v>
      </c>
    </row>
    <row r="36" spans="1:19">
      <c r="A36" s="46" t="s">
        <v>239</v>
      </c>
      <c r="B36" s="73" t="s">
        <v>17</v>
      </c>
      <c r="C36" s="47" t="s">
        <v>64</v>
      </c>
      <c r="D36" s="47">
        <v>2017</v>
      </c>
      <c r="E36" s="47">
        <v>400</v>
      </c>
      <c r="F36" s="47">
        <v>35</v>
      </c>
      <c r="G36" s="52">
        <v>0.35</v>
      </c>
      <c r="H36" s="53">
        <v>100</v>
      </c>
      <c r="I36" s="54" t="s">
        <v>240</v>
      </c>
      <c r="J36" s="70">
        <v>49</v>
      </c>
      <c r="K36" s="70">
        <v>100</v>
      </c>
      <c r="L36" s="55">
        <v>0.3</v>
      </c>
      <c r="M36" s="50">
        <f t="shared" si="0"/>
        <v>0.10829691211700261</v>
      </c>
      <c r="N36" s="56">
        <f t="shared" si="1"/>
        <v>3.2489073635100785E-2</v>
      </c>
      <c r="O36" s="61">
        <f t="shared" si="2"/>
        <v>3.2489073635100785</v>
      </c>
      <c r="P36" s="62">
        <f t="shared" si="3"/>
        <v>1.1371175772285274</v>
      </c>
      <c r="Q36" s="63"/>
      <c r="R36" s="71"/>
      <c r="S36" s="48">
        <f>SUM(P36)</f>
        <v>1.1371175772285274</v>
      </c>
    </row>
    <row r="37" spans="1:19">
      <c r="A37" s="46" t="s">
        <v>241</v>
      </c>
      <c r="B37" s="73" t="s">
        <v>17</v>
      </c>
      <c r="C37" s="47" t="s">
        <v>64</v>
      </c>
      <c r="D37" s="47">
        <v>2017</v>
      </c>
      <c r="E37" s="47">
        <v>400</v>
      </c>
      <c r="F37" s="47">
        <v>35</v>
      </c>
      <c r="G37" s="52">
        <v>0.35</v>
      </c>
      <c r="H37" s="53">
        <v>100</v>
      </c>
      <c r="I37" s="54" t="s">
        <v>242</v>
      </c>
      <c r="J37" s="70">
        <v>10</v>
      </c>
      <c r="K37" s="70">
        <v>21</v>
      </c>
      <c r="L37" s="55">
        <v>0.3</v>
      </c>
      <c r="M37" s="50">
        <f t="shared" si="0"/>
        <v>0.11420903580121979</v>
      </c>
      <c r="N37" s="56">
        <f t="shared" si="1"/>
        <v>3.4262710740365937E-2</v>
      </c>
      <c r="O37" s="61">
        <f t="shared" si="2"/>
        <v>3.4262710740365936</v>
      </c>
      <c r="P37" s="62">
        <f t="shared" si="3"/>
        <v>1.1991948759128077</v>
      </c>
      <c r="Q37" s="63"/>
      <c r="R37" s="64" t="s">
        <v>51</v>
      </c>
      <c r="S37" s="48">
        <f>SUM(P37)*0.9</f>
        <v>1.0792753883215269</v>
      </c>
    </row>
    <row r="38" spans="1:19">
      <c r="A38" s="51" t="s">
        <v>65</v>
      </c>
      <c r="B38" s="72" t="s">
        <v>17</v>
      </c>
      <c r="C38" s="47" t="s">
        <v>8</v>
      </c>
      <c r="D38" s="47">
        <v>2015</v>
      </c>
      <c r="E38" s="47">
        <v>110</v>
      </c>
      <c r="F38" s="47">
        <v>49</v>
      </c>
      <c r="G38" s="69">
        <v>0.49</v>
      </c>
      <c r="H38" s="53">
        <v>100</v>
      </c>
      <c r="I38" s="54" t="s">
        <v>148</v>
      </c>
      <c r="J38" s="70">
        <v>47</v>
      </c>
      <c r="K38" s="70">
        <v>72</v>
      </c>
      <c r="L38" s="55">
        <v>0.9</v>
      </c>
      <c r="M38" s="50">
        <f t="shared" si="0"/>
        <v>5.99332865777348E-2</v>
      </c>
      <c r="N38" s="56">
        <f t="shared" si="1"/>
        <v>5.3939957919961319E-2</v>
      </c>
      <c r="O38" s="61">
        <f t="shared" si="2"/>
        <v>5.3939957919961321</v>
      </c>
      <c r="P38" s="62">
        <f t="shared" si="3"/>
        <v>2.6430579380781047</v>
      </c>
      <c r="Q38" s="63"/>
      <c r="R38" s="64" t="s">
        <v>224</v>
      </c>
      <c r="S38" s="48">
        <f>SUM(P38)*0.4</f>
        <v>1.057223175231242</v>
      </c>
    </row>
    <row r="39" spans="1:19">
      <c r="A39" s="51" t="s">
        <v>117</v>
      </c>
      <c r="B39" s="73" t="s">
        <v>17</v>
      </c>
      <c r="C39" s="47" t="s">
        <v>54</v>
      </c>
      <c r="D39" s="47">
        <v>2016</v>
      </c>
      <c r="E39" s="47">
        <v>322</v>
      </c>
      <c r="F39" s="47">
        <v>39</v>
      </c>
      <c r="G39" s="52">
        <v>0.39</v>
      </c>
      <c r="H39" s="53">
        <v>100</v>
      </c>
      <c r="I39" s="54" t="s">
        <v>204</v>
      </c>
      <c r="J39" s="70">
        <v>17</v>
      </c>
      <c r="K39" s="70">
        <v>28</v>
      </c>
      <c r="L39" s="55">
        <v>0.5</v>
      </c>
      <c r="M39" s="50">
        <f t="shared" si="0"/>
        <v>7.0313847180380792E-2</v>
      </c>
      <c r="N39" s="56">
        <f t="shared" si="1"/>
        <v>3.5156923590190396E-2</v>
      </c>
      <c r="O39" s="61">
        <f t="shared" si="2"/>
        <v>3.5156923590190394</v>
      </c>
      <c r="P39" s="62">
        <f t="shared" si="3"/>
        <v>1.3711200200174254</v>
      </c>
      <c r="Q39" s="63"/>
      <c r="R39" s="64" t="s">
        <v>236</v>
      </c>
      <c r="S39" s="48">
        <f>SUM(P39)*0.72</f>
        <v>0.9872064144125462</v>
      </c>
    </row>
    <row r="40" spans="1:19">
      <c r="A40" s="46" t="s">
        <v>243</v>
      </c>
      <c r="B40" s="73" t="s">
        <v>17</v>
      </c>
      <c r="C40" s="47" t="s">
        <v>64</v>
      </c>
      <c r="D40" s="47">
        <v>2017</v>
      </c>
      <c r="E40" s="47">
        <v>400</v>
      </c>
      <c r="F40" s="47">
        <v>35</v>
      </c>
      <c r="G40" s="52">
        <v>0.35</v>
      </c>
      <c r="H40" s="53">
        <v>100</v>
      </c>
      <c r="I40" s="54" t="s">
        <v>244</v>
      </c>
      <c r="J40" s="70">
        <v>12</v>
      </c>
      <c r="K40" s="70">
        <v>23</v>
      </c>
      <c r="L40" s="55">
        <v>0.3</v>
      </c>
      <c r="M40" s="50">
        <f t="shared" si="0"/>
        <v>9.6021002095444882E-2</v>
      </c>
      <c r="N40" s="56">
        <f t="shared" si="1"/>
        <v>2.8806300628633465E-2</v>
      </c>
      <c r="O40" s="61">
        <f t="shared" si="2"/>
        <v>2.8806300628633466</v>
      </c>
      <c r="P40" s="62">
        <f t="shared" si="3"/>
        <v>1.0082205220021712</v>
      </c>
      <c r="Q40" s="63"/>
      <c r="R40" s="64" t="s">
        <v>51</v>
      </c>
      <c r="S40" s="48">
        <f>SUM(P40)*0.9</f>
        <v>0.90739846980195404</v>
      </c>
    </row>
    <row r="41" spans="1:19">
      <c r="A41" s="46" t="s">
        <v>245</v>
      </c>
      <c r="B41" s="73" t="s">
        <v>17</v>
      </c>
      <c r="C41" s="47" t="s">
        <v>64</v>
      </c>
      <c r="D41" s="47">
        <v>2017</v>
      </c>
      <c r="E41" s="47">
        <v>400</v>
      </c>
      <c r="F41" s="47">
        <v>35</v>
      </c>
      <c r="G41" s="52">
        <v>0.35</v>
      </c>
      <c r="H41" s="53">
        <v>100</v>
      </c>
      <c r="I41" s="54" t="s">
        <v>244</v>
      </c>
      <c r="J41" s="70">
        <v>12</v>
      </c>
      <c r="K41" s="70">
        <v>23</v>
      </c>
      <c r="L41" s="55">
        <v>0.3</v>
      </c>
      <c r="M41" s="50">
        <f t="shared" si="0"/>
        <v>9.6021002095444882E-2</v>
      </c>
      <c r="N41" s="56">
        <f t="shared" si="1"/>
        <v>2.8806300628633465E-2</v>
      </c>
      <c r="O41" s="61">
        <f t="shared" si="2"/>
        <v>2.8806300628633466</v>
      </c>
      <c r="P41" s="62">
        <f t="shared" si="3"/>
        <v>1.0082205220021712</v>
      </c>
      <c r="Q41" s="63"/>
      <c r="R41" s="64" t="s">
        <v>51</v>
      </c>
      <c r="S41" s="48">
        <f>SUM(P41)*0.9</f>
        <v>0.90739846980195404</v>
      </c>
    </row>
    <row r="42" spans="1:19">
      <c r="A42" s="46" t="s">
        <v>192</v>
      </c>
      <c r="B42" s="73" t="s">
        <v>17</v>
      </c>
      <c r="C42" s="47" t="s">
        <v>16</v>
      </c>
      <c r="D42" s="47">
        <v>2016</v>
      </c>
      <c r="E42" s="47">
        <v>266</v>
      </c>
      <c r="F42" s="47">
        <v>34</v>
      </c>
      <c r="G42" s="69">
        <v>0.34</v>
      </c>
      <c r="H42" s="53">
        <v>100</v>
      </c>
      <c r="I42" s="54" t="s">
        <v>193</v>
      </c>
      <c r="J42" s="70">
        <v>73</v>
      </c>
      <c r="K42" s="70">
        <v>102</v>
      </c>
      <c r="L42" s="55">
        <v>0.65</v>
      </c>
      <c r="M42" s="50">
        <f t="shared" si="0"/>
        <v>4.8431931859828428E-2</v>
      </c>
      <c r="N42" s="56">
        <f t="shared" si="1"/>
        <v>3.1480755708888482E-2</v>
      </c>
      <c r="O42" s="61">
        <f t="shared" si="2"/>
        <v>3.1480755708888482</v>
      </c>
      <c r="P42" s="62">
        <f t="shared" si="3"/>
        <v>1.0703456941022085</v>
      </c>
      <c r="Q42" s="63"/>
      <c r="R42" s="64" t="s">
        <v>225</v>
      </c>
      <c r="S42" s="48">
        <f>SUM(P42)*0.8</f>
        <v>0.85627655528176683</v>
      </c>
    </row>
    <row r="43" spans="1:19">
      <c r="A43" s="51" t="s">
        <v>109</v>
      </c>
      <c r="B43" s="73" t="s">
        <v>17</v>
      </c>
      <c r="C43" s="47" t="s">
        <v>16</v>
      </c>
      <c r="D43" s="47">
        <v>2016</v>
      </c>
      <c r="E43" s="47">
        <v>266</v>
      </c>
      <c r="F43" s="47">
        <v>34</v>
      </c>
      <c r="G43" s="69">
        <v>0.34</v>
      </c>
      <c r="H43" s="53">
        <v>100</v>
      </c>
      <c r="I43" s="54" t="s">
        <v>191</v>
      </c>
      <c r="J43" s="70">
        <v>63</v>
      </c>
      <c r="K43" s="70">
        <v>84</v>
      </c>
      <c r="L43" s="55">
        <v>0.65</v>
      </c>
      <c r="M43" s="50">
        <f t="shared" si="0"/>
        <v>4.3259925007268357E-2</v>
      </c>
      <c r="N43" s="56">
        <f t="shared" si="1"/>
        <v>2.8118951254724432E-2</v>
      </c>
      <c r="O43" s="61">
        <f t="shared" si="2"/>
        <v>2.8118951254724434</v>
      </c>
      <c r="P43" s="62">
        <f t="shared" si="3"/>
        <v>0.95604434266063076</v>
      </c>
      <c r="Q43" s="63"/>
      <c r="R43" s="64" t="s">
        <v>225</v>
      </c>
      <c r="S43" s="48">
        <f>SUM(P43)*0.8</f>
        <v>0.76483547412850461</v>
      </c>
    </row>
    <row r="44" spans="1:19">
      <c r="A44" s="46" t="s">
        <v>155</v>
      </c>
      <c r="B44" s="73" t="s">
        <v>17</v>
      </c>
      <c r="C44" s="47" t="s">
        <v>64</v>
      </c>
      <c r="D44" s="47">
        <v>2016</v>
      </c>
      <c r="E44" s="47">
        <v>384</v>
      </c>
      <c r="F44" s="47">
        <v>33</v>
      </c>
      <c r="G44" s="52">
        <v>0.33</v>
      </c>
      <c r="H44" s="53">
        <v>100</v>
      </c>
      <c r="I44" s="54" t="s">
        <v>206</v>
      </c>
      <c r="J44" s="70">
        <v>48</v>
      </c>
      <c r="K44" s="70">
        <v>92</v>
      </c>
      <c r="L44" s="55">
        <v>0.3</v>
      </c>
      <c r="M44" s="50">
        <f t="shared" si="0"/>
        <v>9.6021002095444882E-2</v>
      </c>
      <c r="N44" s="56">
        <f t="shared" si="1"/>
        <v>2.8806300628633465E-2</v>
      </c>
      <c r="O44" s="61">
        <f t="shared" si="2"/>
        <v>2.8806300628633466</v>
      </c>
      <c r="P44" s="62">
        <f t="shared" si="3"/>
        <v>0.95060792074490441</v>
      </c>
      <c r="Q44" s="63"/>
      <c r="R44" s="64" t="s">
        <v>225</v>
      </c>
      <c r="S44" s="48">
        <f>SUM(P44)*0.8</f>
        <v>0.76048633659592357</v>
      </c>
    </row>
    <row r="45" spans="1:19">
      <c r="A45" s="51" t="s">
        <v>53</v>
      </c>
      <c r="B45" s="73" t="s">
        <v>17</v>
      </c>
      <c r="C45" s="47" t="s">
        <v>16</v>
      </c>
      <c r="D45" s="47">
        <v>2016</v>
      </c>
      <c r="E45" s="47">
        <v>266</v>
      </c>
      <c r="F45" s="47">
        <v>34</v>
      </c>
      <c r="G45" s="69">
        <v>0.34</v>
      </c>
      <c r="H45" s="53">
        <v>100</v>
      </c>
      <c r="I45" s="54" t="s">
        <v>190</v>
      </c>
      <c r="J45" s="70">
        <v>85</v>
      </c>
      <c r="K45" s="70">
        <v>112</v>
      </c>
      <c r="L45" s="55">
        <v>0.65</v>
      </c>
      <c r="M45" s="50">
        <f t="shared" si="0"/>
        <v>4.2022544709882412E-2</v>
      </c>
      <c r="N45" s="56">
        <f t="shared" si="1"/>
        <v>2.7314654061423568E-2</v>
      </c>
      <c r="O45" s="61">
        <f t="shared" si="2"/>
        <v>2.7314654061423567</v>
      </c>
      <c r="P45" s="62">
        <f t="shared" si="3"/>
        <v>0.92869823808840135</v>
      </c>
      <c r="Q45" s="63"/>
      <c r="R45" s="64" t="s">
        <v>225</v>
      </c>
      <c r="S45" s="83">
        <f>SUM(P45)*0.8</f>
        <v>0.7429585904707211</v>
      </c>
    </row>
    <row r="46" spans="1:19">
      <c r="A46" s="51" t="s">
        <v>86</v>
      </c>
      <c r="B46" s="73" t="s">
        <v>17</v>
      </c>
      <c r="C46" s="47" t="s">
        <v>54</v>
      </c>
      <c r="D46" s="47">
        <v>2015</v>
      </c>
      <c r="E46" s="47">
        <v>162</v>
      </c>
      <c r="F46" s="47">
        <v>40</v>
      </c>
      <c r="G46" s="52">
        <v>0.4</v>
      </c>
      <c r="H46" s="53">
        <v>100</v>
      </c>
      <c r="I46" s="54" t="s">
        <v>151</v>
      </c>
      <c r="J46" s="49">
        <v>101</v>
      </c>
      <c r="K46" s="49">
        <v>166</v>
      </c>
      <c r="L46" s="55">
        <v>0.5</v>
      </c>
      <c r="M46" s="50">
        <f t="shared" si="0"/>
        <v>6.9992484461694496E-2</v>
      </c>
      <c r="N46" s="56">
        <f t="shared" si="1"/>
        <v>3.4996242230847248E-2</v>
      </c>
      <c r="O46" s="61">
        <f t="shared" si="2"/>
        <v>3.4996242230847248</v>
      </c>
      <c r="P46" s="62">
        <f t="shared" si="3"/>
        <v>1.3998496892338901</v>
      </c>
      <c r="Q46" s="63"/>
      <c r="R46" s="64" t="s">
        <v>224</v>
      </c>
      <c r="S46" s="48">
        <f>SUM(P46)*0.4</f>
        <v>0.55993987569355608</v>
      </c>
    </row>
    <row r="47" spans="1:19">
      <c r="A47" s="51" t="s">
        <v>101</v>
      </c>
      <c r="B47" s="73" t="s">
        <v>17</v>
      </c>
      <c r="C47" s="47" t="s">
        <v>10</v>
      </c>
      <c r="D47" s="47">
        <v>2016</v>
      </c>
      <c r="E47" s="47">
        <v>317</v>
      </c>
      <c r="F47" s="47">
        <v>26</v>
      </c>
      <c r="G47" s="69">
        <v>0.26</v>
      </c>
      <c r="H47" s="53">
        <v>100</v>
      </c>
      <c r="I47" s="54" t="s">
        <v>246</v>
      </c>
      <c r="J47" s="70">
        <v>21</v>
      </c>
      <c r="K47" s="70">
        <v>26</v>
      </c>
      <c r="L47" s="55">
        <v>0.8</v>
      </c>
      <c r="M47" s="50">
        <f t="shared" si="0"/>
        <v>3.5955382094080286E-2</v>
      </c>
      <c r="N47" s="56">
        <f t="shared" si="1"/>
        <v>2.876430567526423E-2</v>
      </c>
      <c r="O47" s="61">
        <f t="shared" si="2"/>
        <v>2.8764305675264232</v>
      </c>
      <c r="P47" s="62">
        <f t="shared" si="3"/>
        <v>0.74787194755687003</v>
      </c>
      <c r="Q47" s="63"/>
      <c r="R47" s="64" t="s">
        <v>236</v>
      </c>
      <c r="S47" s="83">
        <f>SUM(P47)*0.72</f>
        <v>0.53846780224094637</v>
      </c>
    </row>
    <row r="48" spans="1:19">
      <c r="A48" s="46" t="s">
        <v>194</v>
      </c>
      <c r="B48" s="73" t="s">
        <v>17</v>
      </c>
      <c r="C48" s="47" t="s">
        <v>16</v>
      </c>
      <c r="D48" s="47">
        <v>2016</v>
      </c>
      <c r="E48" s="47">
        <v>266</v>
      </c>
      <c r="F48" s="47">
        <v>34</v>
      </c>
      <c r="G48" s="69">
        <v>0.34</v>
      </c>
      <c r="H48" s="53">
        <v>100</v>
      </c>
      <c r="I48" s="54" t="s">
        <v>195</v>
      </c>
      <c r="J48" s="70">
        <v>91</v>
      </c>
      <c r="K48" s="70">
        <v>102</v>
      </c>
      <c r="L48" s="55">
        <v>0.65</v>
      </c>
      <c r="M48" s="50">
        <f t="shared" si="0"/>
        <v>2.7714147604984259E-2</v>
      </c>
      <c r="N48" s="56">
        <f t="shared" si="1"/>
        <v>1.8014195943239768E-2</v>
      </c>
      <c r="O48" s="61">
        <f t="shared" si="2"/>
        <v>1.8014195943239768</v>
      </c>
      <c r="P48" s="62">
        <f t="shared" si="3"/>
        <v>0.61248266207015212</v>
      </c>
      <c r="Q48" s="63"/>
      <c r="R48" s="64" t="s">
        <v>225</v>
      </c>
      <c r="S48" s="48">
        <f>SUM(P48)*0.8</f>
        <v>0.48998612965612171</v>
      </c>
    </row>
    <row r="49" spans="1:24">
      <c r="A49" s="46" t="s">
        <v>166</v>
      </c>
      <c r="B49" s="73" t="s">
        <v>17</v>
      </c>
      <c r="C49" s="47" t="s">
        <v>64</v>
      </c>
      <c r="D49" s="47">
        <v>2015</v>
      </c>
      <c r="E49" s="47">
        <v>92</v>
      </c>
      <c r="F49" s="47">
        <v>32</v>
      </c>
      <c r="G49" s="52">
        <v>0.32</v>
      </c>
      <c r="H49" s="53">
        <v>100</v>
      </c>
      <c r="I49" s="54" t="s">
        <v>168</v>
      </c>
      <c r="J49" s="70">
        <v>42</v>
      </c>
      <c r="K49" s="70">
        <v>92</v>
      </c>
      <c r="L49" s="55">
        <v>0.3</v>
      </c>
      <c r="M49" s="50">
        <f t="shared" si="0"/>
        <v>0.12329840237006127</v>
      </c>
      <c r="N49" s="56">
        <f t="shared" si="1"/>
        <v>3.6989520711018381E-2</v>
      </c>
      <c r="O49" s="61">
        <f t="shared" si="2"/>
        <v>3.698952071101838</v>
      </c>
      <c r="P49" s="62">
        <f t="shared" si="3"/>
        <v>1.1836646627525882</v>
      </c>
      <c r="Q49" s="63"/>
      <c r="R49" s="64" t="s">
        <v>224</v>
      </c>
      <c r="S49" s="48">
        <f>SUM(P49)*0.4</f>
        <v>0.47346586510103528</v>
      </c>
    </row>
    <row r="50" spans="1:24">
      <c r="A50" s="46" t="s">
        <v>208</v>
      </c>
      <c r="B50" s="73" t="s">
        <v>17</v>
      </c>
      <c r="C50" s="47" t="s">
        <v>64</v>
      </c>
      <c r="D50" s="47">
        <v>2016</v>
      </c>
      <c r="E50" s="47">
        <v>384</v>
      </c>
      <c r="F50" s="47">
        <v>33</v>
      </c>
      <c r="G50" s="52">
        <v>0.33</v>
      </c>
      <c r="H50" s="53">
        <v>100</v>
      </c>
      <c r="I50" s="54" t="s">
        <v>209</v>
      </c>
      <c r="J50" s="70">
        <v>60</v>
      </c>
      <c r="K50" s="70">
        <v>89</v>
      </c>
      <c r="L50" s="55">
        <v>0.3</v>
      </c>
      <c r="M50" s="50">
        <f t="shared" si="0"/>
        <v>5.5696498379552345E-2</v>
      </c>
      <c r="N50" s="56">
        <f t="shared" si="1"/>
        <v>1.6708949513865704E-2</v>
      </c>
      <c r="O50" s="61">
        <f t="shared" si="2"/>
        <v>1.6708949513865705</v>
      </c>
      <c r="P50" s="62">
        <f t="shared" si="3"/>
        <v>0.55139533395756835</v>
      </c>
      <c r="Q50" s="63"/>
      <c r="R50" s="64" t="s">
        <v>225</v>
      </c>
      <c r="S50" s="48">
        <f>SUM(P50)*0.8</f>
        <v>0.44111626716605468</v>
      </c>
    </row>
    <row r="51" spans="1:24">
      <c r="A51" s="46" t="s">
        <v>215</v>
      </c>
      <c r="B51" s="73" t="s">
        <v>17</v>
      </c>
      <c r="C51" s="47" t="s">
        <v>64</v>
      </c>
      <c r="D51" s="47">
        <v>2017</v>
      </c>
      <c r="E51" s="47">
        <v>400</v>
      </c>
      <c r="F51" s="47">
        <v>35</v>
      </c>
      <c r="G51" s="52">
        <v>0.35</v>
      </c>
      <c r="H51" s="53">
        <v>100</v>
      </c>
      <c r="I51" s="54" t="s">
        <v>247</v>
      </c>
      <c r="J51" s="70">
        <v>90</v>
      </c>
      <c r="K51" s="70">
        <v>108</v>
      </c>
      <c r="L51" s="55">
        <v>0.3</v>
      </c>
      <c r="M51" s="50">
        <f t="shared" si="0"/>
        <v>3.3180992620688819E-2</v>
      </c>
      <c r="N51" s="56">
        <f t="shared" si="1"/>
        <v>9.9542977862066458E-3</v>
      </c>
      <c r="O51" s="61">
        <f t="shared" si="2"/>
        <v>0.99542977862066462</v>
      </c>
      <c r="P51" s="62">
        <f t="shared" si="3"/>
        <v>0.34840042251723258</v>
      </c>
      <c r="Q51" s="63"/>
      <c r="R51" s="71"/>
      <c r="S51" s="48">
        <f>SUM(P51)</f>
        <v>0.34840042251723258</v>
      </c>
    </row>
    <row r="52" spans="1:24" ht="13.5" customHeight="1">
      <c r="A52" s="46" t="s">
        <v>248</v>
      </c>
      <c r="B52" s="73" t="s">
        <v>17</v>
      </c>
      <c r="C52" s="47" t="s">
        <v>64</v>
      </c>
      <c r="D52" s="47">
        <v>2017</v>
      </c>
      <c r="E52" s="47">
        <v>400</v>
      </c>
      <c r="F52" s="47">
        <v>35</v>
      </c>
      <c r="G52" s="52">
        <v>0.35</v>
      </c>
      <c r="H52" s="53">
        <v>100</v>
      </c>
      <c r="I52" s="54" t="s">
        <v>249</v>
      </c>
      <c r="J52" s="70">
        <v>86</v>
      </c>
      <c r="K52" s="70">
        <v>97</v>
      </c>
      <c r="L52" s="55">
        <v>0.3</v>
      </c>
      <c r="M52" s="50">
        <f t="shared" si="0"/>
        <v>2.8182862290338909E-2</v>
      </c>
      <c r="N52" s="56">
        <f t="shared" si="1"/>
        <v>8.4548586871016716E-3</v>
      </c>
      <c r="O52" s="61">
        <f t="shared" si="2"/>
        <v>0.84548586871016718</v>
      </c>
      <c r="P52" s="62">
        <f t="shared" si="3"/>
        <v>0.29592005404855848</v>
      </c>
      <c r="Q52" s="63"/>
      <c r="R52" s="71"/>
      <c r="S52" s="48">
        <f>SUM(P52)</f>
        <v>0.29592005404855848</v>
      </c>
    </row>
    <row r="53" spans="1:24" ht="13.5" customHeight="1">
      <c r="A53" s="46" t="s">
        <v>164</v>
      </c>
      <c r="B53" s="73" t="s">
        <v>17</v>
      </c>
      <c r="C53" s="47" t="s">
        <v>64</v>
      </c>
      <c r="D53" s="47">
        <v>2016</v>
      </c>
      <c r="E53" s="47">
        <v>384</v>
      </c>
      <c r="F53" s="47">
        <v>33</v>
      </c>
      <c r="G53" s="52">
        <v>0.33</v>
      </c>
      <c r="H53" s="53">
        <v>100</v>
      </c>
      <c r="I53" s="54" t="s">
        <v>205</v>
      </c>
      <c r="J53" s="70">
        <v>88</v>
      </c>
      <c r="K53" s="70">
        <v>92</v>
      </c>
      <c r="L53" s="55">
        <v>0.3</v>
      </c>
      <c r="M53" s="50">
        <f t="shared" si="0"/>
        <v>2.2903402484366852E-2</v>
      </c>
      <c r="N53" s="56">
        <f t="shared" si="1"/>
        <v>6.8710207453100552E-3</v>
      </c>
      <c r="O53" s="61">
        <f t="shared" si="2"/>
        <v>0.68710207453100547</v>
      </c>
      <c r="P53" s="62">
        <f t="shared" si="3"/>
        <v>0.22674368459523181</v>
      </c>
      <c r="Q53" s="63"/>
      <c r="R53" s="64" t="s">
        <v>225</v>
      </c>
      <c r="S53" s="48">
        <f>SUM(P53)*0.8</f>
        <v>0.18139494767618547</v>
      </c>
    </row>
    <row r="54" spans="1:24" ht="13.5" customHeight="1">
      <c r="A54" s="46" t="s">
        <v>153</v>
      </c>
      <c r="B54" s="73" t="s">
        <v>17</v>
      </c>
      <c r="C54" s="47" t="s">
        <v>64</v>
      </c>
      <c r="D54" s="47">
        <v>2015</v>
      </c>
      <c r="E54" s="47">
        <v>95</v>
      </c>
      <c r="F54" s="47">
        <v>32</v>
      </c>
      <c r="G54" s="52">
        <v>0.32</v>
      </c>
      <c r="H54" s="53">
        <v>100</v>
      </c>
      <c r="I54" s="54" t="s">
        <v>154</v>
      </c>
      <c r="J54" s="70">
        <v>83</v>
      </c>
      <c r="K54" s="70">
        <v>95</v>
      </c>
      <c r="L54" s="55">
        <v>0.3</v>
      </c>
      <c r="M54" s="50">
        <f t="shared" si="0"/>
        <v>2.9308184220002396E-2</v>
      </c>
      <c r="N54" s="56">
        <f t="shared" si="1"/>
        <v>8.7924552660007191E-3</v>
      </c>
      <c r="O54" s="61">
        <f t="shared" si="2"/>
        <v>0.87924552660007194</v>
      </c>
      <c r="P54" s="62">
        <f t="shared" si="3"/>
        <v>0.28135856851202301</v>
      </c>
      <c r="Q54" s="63"/>
      <c r="R54" s="64" t="s">
        <v>224</v>
      </c>
      <c r="S54" s="48">
        <f>SUM(P54)*0.4</f>
        <v>0.11254342740480922</v>
      </c>
    </row>
    <row r="55" spans="1:24" ht="15.75">
      <c r="S55" s="75">
        <f>SUM(S15:S54)</f>
        <v>103.74649421129267</v>
      </c>
    </row>
    <row r="56" spans="1:24" ht="15.75">
      <c r="R56" s="68" t="s">
        <v>121</v>
      </c>
      <c r="S56" s="75">
        <f>S55-S45-S47</f>
        <v>102.46506781858101</v>
      </c>
      <c r="T56" s="77" t="s">
        <v>251</v>
      </c>
      <c r="U56" s="77"/>
      <c r="V56" s="77"/>
      <c r="W56" s="77"/>
      <c r="X56" s="77"/>
    </row>
    <row r="58" spans="1:24">
      <c r="A58" s="51" t="s">
        <v>47</v>
      </c>
      <c r="B58" s="72" t="s">
        <v>15</v>
      </c>
      <c r="C58" s="47" t="s">
        <v>8</v>
      </c>
      <c r="D58" s="47">
        <v>2016</v>
      </c>
      <c r="E58" s="47">
        <v>130</v>
      </c>
      <c r="F58" s="47">
        <v>23</v>
      </c>
      <c r="G58" s="52">
        <v>0.23</v>
      </c>
      <c r="H58" s="53">
        <v>100</v>
      </c>
      <c r="I58" s="54" t="s">
        <v>183</v>
      </c>
      <c r="J58" s="49">
        <v>6</v>
      </c>
      <c r="K58" s="49">
        <v>50</v>
      </c>
      <c r="L58" s="55">
        <v>0.9</v>
      </c>
      <c r="M58" s="50">
        <f t="shared" ref="M58" si="5">(J58/K58+0.99)^-5.67</f>
        <v>0.55337394916476923</v>
      </c>
      <c r="N58" s="56">
        <f t="shared" ref="N58" si="6">SUM(L58)*M58</f>
        <v>0.4980365542482923</v>
      </c>
      <c r="O58" s="57">
        <f t="shared" ref="O58" si="7">SUM(N58)*(H58)</f>
        <v>49.80365542482923</v>
      </c>
      <c r="P58" s="58">
        <f t="shared" ref="P58" si="8">SUM(O58)*G58</f>
        <v>11.454840747710724</v>
      </c>
      <c r="Q58" s="59"/>
      <c r="R58" s="64" t="s">
        <v>225</v>
      </c>
      <c r="S58" s="48">
        <f>SUM(P58)*0.8</f>
        <v>9.1638725981685791</v>
      </c>
    </row>
    <row r="59" spans="1:24">
      <c r="A59" s="51" t="s">
        <v>53</v>
      </c>
      <c r="B59" s="72" t="s">
        <v>15</v>
      </c>
      <c r="C59" s="47" t="s">
        <v>8</v>
      </c>
      <c r="D59" s="47">
        <v>2017</v>
      </c>
      <c r="E59" s="47">
        <v>134</v>
      </c>
      <c r="F59" s="47">
        <v>24</v>
      </c>
      <c r="G59" s="52">
        <v>0.24</v>
      </c>
      <c r="H59" s="53">
        <v>100</v>
      </c>
      <c r="I59" s="54" t="s">
        <v>229</v>
      </c>
      <c r="J59" s="49">
        <v>19</v>
      </c>
      <c r="K59" s="49">
        <v>69</v>
      </c>
      <c r="L59" s="55">
        <v>0.9</v>
      </c>
      <c r="M59" s="50">
        <f t="shared" ref="M59:M65" si="9">(J59/K59+0.99)^-5.67</f>
        <v>0.26329434486950543</v>
      </c>
      <c r="N59" s="56">
        <f t="shared" ref="N59:N65" si="10">SUM(L59)*M59</f>
        <v>0.23696491038255488</v>
      </c>
      <c r="O59" s="57">
        <f t="shared" ref="O59:O65" si="11">SUM(N59)*(H59)</f>
        <v>23.696491038255488</v>
      </c>
      <c r="P59" s="58">
        <f t="shared" ref="P59:P65" si="12">SUM(O59)*G59</f>
        <v>5.6871578491813164</v>
      </c>
      <c r="Q59" s="59"/>
      <c r="R59" s="67"/>
      <c r="S59" s="48">
        <f>SUM(P59)</f>
        <v>5.6871578491813164</v>
      </c>
    </row>
    <row r="60" spans="1:24">
      <c r="A60" s="51" t="s">
        <v>55</v>
      </c>
      <c r="B60" s="73" t="s">
        <v>15</v>
      </c>
      <c r="C60" s="47" t="s">
        <v>54</v>
      </c>
      <c r="D60" s="47">
        <v>2015</v>
      </c>
      <c r="E60" s="47">
        <v>66</v>
      </c>
      <c r="F60" s="47">
        <v>24</v>
      </c>
      <c r="G60" s="65">
        <v>0.24</v>
      </c>
      <c r="H60" s="53">
        <v>100</v>
      </c>
      <c r="I60" s="82" t="s">
        <v>140</v>
      </c>
      <c r="J60" s="49">
        <v>2</v>
      </c>
      <c r="K60" s="49">
        <v>64</v>
      </c>
      <c r="L60" s="55">
        <v>0.5</v>
      </c>
      <c r="M60" s="50">
        <f t="shared" si="9"/>
        <v>0.88760791382773285</v>
      </c>
      <c r="N60" s="56">
        <f t="shared" si="10"/>
        <v>0.44380395691386643</v>
      </c>
      <c r="O60" s="57">
        <f t="shared" si="11"/>
        <v>44.380395691386646</v>
      </c>
      <c r="P60" s="58">
        <f t="shared" si="12"/>
        <v>10.651294965932795</v>
      </c>
      <c r="Q60" s="59"/>
      <c r="R60" s="64" t="s">
        <v>224</v>
      </c>
      <c r="S60" s="48">
        <f>SUM(P60)*0.4</f>
        <v>4.2605179863731184</v>
      </c>
    </row>
    <row r="61" spans="1:24">
      <c r="A61" s="46" t="s">
        <v>52</v>
      </c>
      <c r="B61" s="72" t="s">
        <v>15</v>
      </c>
      <c r="C61" s="47" t="s">
        <v>8</v>
      </c>
      <c r="D61" s="47">
        <v>2015</v>
      </c>
      <c r="E61" s="47">
        <v>106</v>
      </c>
      <c r="F61" s="47">
        <v>28</v>
      </c>
      <c r="G61" s="52">
        <v>0.28000000000000003</v>
      </c>
      <c r="H61" s="53">
        <v>100</v>
      </c>
      <c r="I61" s="54" t="s">
        <v>143</v>
      </c>
      <c r="J61" s="49">
        <v>43</v>
      </c>
      <c r="K61" s="49">
        <v>103</v>
      </c>
      <c r="L61" s="55">
        <v>0.9</v>
      </c>
      <c r="M61" s="50">
        <f t="shared" si="9"/>
        <v>0.14399254789965707</v>
      </c>
      <c r="N61" s="56">
        <f t="shared" si="10"/>
        <v>0.12959329310969137</v>
      </c>
      <c r="O61" s="57">
        <f t="shared" si="11"/>
        <v>12.959329310969137</v>
      </c>
      <c r="P61" s="58">
        <f t="shared" si="12"/>
        <v>3.6286122070713587</v>
      </c>
      <c r="Q61" s="59"/>
      <c r="R61" s="64" t="s">
        <v>224</v>
      </c>
      <c r="S61" s="48">
        <f>SUM(P61)*0.4</f>
        <v>1.4514448828285436</v>
      </c>
    </row>
    <row r="62" spans="1:24">
      <c r="A62" s="51" t="s">
        <v>58</v>
      </c>
      <c r="B62" s="72" t="s">
        <v>15</v>
      </c>
      <c r="C62" s="47" t="s">
        <v>54</v>
      </c>
      <c r="D62" s="47">
        <v>2015</v>
      </c>
      <c r="E62" s="47">
        <v>66</v>
      </c>
      <c r="F62" s="47">
        <v>24</v>
      </c>
      <c r="G62" s="65">
        <v>0.24</v>
      </c>
      <c r="H62" s="53">
        <v>100</v>
      </c>
      <c r="I62" s="82" t="s">
        <v>146</v>
      </c>
      <c r="J62" s="49">
        <v>5</v>
      </c>
      <c r="K62" s="49">
        <v>13</v>
      </c>
      <c r="L62" s="55">
        <v>0.5</v>
      </c>
      <c r="M62" s="50">
        <f t="shared" si="9"/>
        <v>0.16463137099951022</v>
      </c>
      <c r="N62" s="56">
        <f t="shared" si="10"/>
        <v>8.2315685499755112E-2</v>
      </c>
      <c r="O62" s="57">
        <f t="shared" si="11"/>
        <v>8.2315685499755116</v>
      </c>
      <c r="P62" s="58">
        <f t="shared" si="12"/>
        <v>1.9755764519941228</v>
      </c>
      <c r="Q62" s="59"/>
      <c r="R62" s="64" t="s">
        <v>226</v>
      </c>
      <c r="S62" s="48">
        <f>SUM(P62)*0.36</f>
        <v>0.71120752271788423</v>
      </c>
    </row>
    <row r="63" spans="1:24">
      <c r="A63" s="46" t="s">
        <v>48</v>
      </c>
      <c r="B63" s="72" t="s">
        <v>15</v>
      </c>
      <c r="C63" s="47" t="s">
        <v>8</v>
      </c>
      <c r="D63" s="47">
        <v>2015</v>
      </c>
      <c r="E63" s="47">
        <v>106</v>
      </c>
      <c r="F63" s="47">
        <v>28</v>
      </c>
      <c r="G63" s="52">
        <v>0.28000000000000003</v>
      </c>
      <c r="H63" s="53">
        <v>100</v>
      </c>
      <c r="I63" s="54" t="s">
        <v>142</v>
      </c>
      <c r="J63" s="49">
        <v>62</v>
      </c>
      <c r="K63" s="49">
        <v>102</v>
      </c>
      <c r="L63" s="55">
        <v>0.9</v>
      </c>
      <c r="M63" s="50">
        <f t="shared" si="9"/>
        <v>7.0139298268512201E-2</v>
      </c>
      <c r="N63" s="56">
        <f t="shared" si="10"/>
        <v>6.3125368441660987E-2</v>
      </c>
      <c r="O63" s="57">
        <f t="shared" si="11"/>
        <v>6.3125368441660985</v>
      </c>
      <c r="P63" s="58">
        <f t="shared" si="12"/>
        <v>1.7675103163665078</v>
      </c>
      <c r="Q63" s="59"/>
      <c r="R63" s="64" t="s">
        <v>224</v>
      </c>
      <c r="S63" s="48">
        <f>SUM(P63)*0.4</f>
        <v>0.70700412654660316</v>
      </c>
    </row>
    <row r="64" spans="1:24">
      <c r="A64" s="46" t="s">
        <v>138</v>
      </c>
      <c r="B64" s="72" t="s">
        <v>15</v>
      </c>
      <c r="C64" s="47" t="s">
        <v>8</v>
      </c>
      <c r="D64" s="47">
        <v>2015</v>
      </c>
      <c r="E64" s="47">
        <v>106</v>
      </c>
      <c r="F64" s="47">
        <v>28</v>
      </c>
      <c r="G64" s="52">
        <v>0.28000000000000003</v>
      </c>
      <c r="H64" s="53">
        <v>100</v>
      </c>
      <c r="I64" s="82" t="s">
        <v>145</v>
      </c>
      <c r="J64" s="49">
        <v>11</v>
      </c>
      <c r="K64" s="49">
        <v>19</v>
      </c>
      <c r="L64" s="55">
        <v>0.9</v>
      </c>
      <c r="M64" s="50">
        <f t="shared" si="9"/>
        <v>7.7785834148611371E-2</v>
      </c>
      <c r="N64" s="56">
        <f t="shared" si="10"/>
        <v>7.0007250733750234E-2</v>
      </c>
      <c r="O64" s="57">
        <f t="shared" si="11"/>
        <v>7.0007250733750235</v>
      </c>
      <c r="P64" s="58">
        <f t="shared" si="12"/>
        <v>1.9602030205450067</v>
      </c>
      <c r="Q64" s="59"/>
      <c r="R64" s="64" t="s">
        <v>226</v>
      </c>
      <c r="S64" s="48">
        <f>SUM(P64)*0.36</f>
        <v>0.70567308739620238</v>
      </c>
    </row>
    <row r="65" spans="1:24">
      <c r="A65" s="51" t="s">
        <v>57</v>
      </c>
      <c r="B65" s="73" t="s">
        <v>15</v>
      </c>
      <c r="C65" s="47" t="s">
        <v>10</v>
      </c>
      <c r="D65" s="47">
        <v>2015</v>
      </c>
      <c r="E65" s="47">
        <v>62</v>
      </c>
      <c r="F65" s="47">
        <v>19</v>
      </c>
      <c r="G65" s="52">
        <v>0.19</v>
      </c>
      <c r="H65" s="53">
        <v>100</v>
      </c>
      <c r="I65" s="82" t="s">
        <v>144</v>
      </c>
      <c r="J65" s="49">
        <v>10</v>
      </c>
      <c r="K65" s="49">
        <v>15</v>
      </c>
      <c r="L65" s="60">
        <v>0.8</v>
      </c>
      <c r="M65" s="50">
        <f t="shared" si="9"/>
        <v>5.713954662517063E-2</v>
      </c>
      <c r="N65" s="56">
        <f t="shared" si="10"/>
        <v>4.5711637300136505E-2</v>
      </c>
      <c r="O65" s="61">
        <f t="shared" si="11"/>
        <v>4.5711637300136507</v>
      </c>
      <c r="P65" s="62">
        <f t="shared" si="12"/>
        <v>0.86852110870259369</v>
      </c>
      <c r="Q65" s="63"/>
      <c r="R65" s="64" t="s">
        <v>226</v>
      </c>
      <c r="S65" s="48">
        <f>SUM(P65)*0.36</f>
        <v>0.31266759913293374</v>
      </c>
    </row>
    <row r="66" spans="1:24" ht="15.75">
      <c r="S66" s="75">
        <f>SUM(S58:S64)</f>
        <v>22.686878053212251</v>
      </c>
    </row>
    <row r="67" spans="1:24" ht="15.75">
      <c r="R67" s="68" t="s">
        <v>121</v>
      </c>
      <c r="S67" s="75">
        <f>SUM(S66)</f>
        <v>22.686878053212251</v>
      </c>
      <c r="T67" s="3"/>
    </row>
    <row r="69" spans="1:24">
      <c r="A69" s="51" t="s">
        <v>91</v>
      </c>
      <c r="B69" s="72" t="s">
        <v>20</v>
      </c>
      <c r="C69" s="47" t="s">
        <v>8</v>
      </c>
      <c r="D69" s="47">
        <v>2015</v>
      </c>
      <c r="E69" s="47">
        <v>51</v>
      </c>
      <c r="F69" s="47">
        <v>23</v>
      </c>
      <c r="G69" s="52">
        <v>0.23</v>
      </c>
      <c r="H69" s="53">
        <v>100</v>
      </c>
      <c r="I69" s="54" t="s">
        <v>134</v>
      </c>
      <c r="J69" s="49">
        <v>32</v>
      </c>
      <c r="K69" s="49">
        <v>43</v>
      </c>
      <c r="L69" s="55">
        <v>0.9</v>
      </c>
      <c r="M69" s="50">
        <f t="shared" ref="M69:M72" si="13">(J69/K69+0.99)^-5.67</f>
        <v>4.4088716081473987E-2</v>
      </c>
      <c r="N69" s="56">
        <f t="shared" ref="N69:N72" si="14">SUM(L69)*M69</f>
        <v>3.9679844473326592E-2</v>
      </c>
      <c r="O69" s="61">
        <f t="shared" ref="O69:O72" si="15">SUM(N69)*(H69)</f>
        <v>3.9679844473326593</v>
      </c>
      <c r="P69" s="62">
        <f t="shared" ref="P69:P72" si="16">SUM(O69)*G69</f>
        <v>0.9126364228865117</v>
      </c>
      <c r="Q69" s="63"/>
      <c r="R69" s="64" t="s">
        <v>224</v>
      </c>
      <c r="S69" s="48">
        <f>SUM(P69)*0.4</f>
        <v>0.36505456915460471</v>
      </c>
      <c r="V69" s="79"/>
    </row>
    <row r="70" spans="1:24">
      <c r="A70" s="46" t="s">
        <v>173</v>
      </c>
      <c r="B70" s="72" t="s">
        <v>20</v>
      </c>
      <c r="C70" s="47" t="s">
        <v>16</v>
      </c>
      <c r="D70" s="47">
        <v>2016</v>
      </c>
      <c r="E70" s="47">
        <v>55</v>
      </c>
      <c r="F70" s="47">
        <v>12</v>
      </c>
      <c r="G70" s="52">
        <v>0.12</v>
      </c>
      <c r="H70" s="53">
        <v>100</v>
      </c>
      <c r="I70" s="54" t="s">
        <v>174</v>
      </c>
      <c r="J70" s="49">
        <v>20</v>
      </c>
      <c r="K70" s="49">
        <v>25</v>
      </c>
      <c r="L70" s="55">
        <v>0.65</v>
      </c>
      <c r="M70" s="50">
        <f>(J70/K70+0.99)^-5.67</f>
        <v>3.6840313252972753E-2</v>
      </c>
      <c r="N70" s="56">
        <f>SUM(L70)*M70</f>
        <v>2.3946203614432289E-2</v>
      </c>
      <c r="O70" s="57">
        <f>SUM(N70)*(H70)</f>
        <v>2.3946203614432289</v>
      </c>
      <c r="P70" s="58">
        <f>SUM(O70)*G70</f>
        <v>0.28735444337318744</v>
      </c>
      <c r="Q70" s="59"/>
      <c r="R70" s="64" t="s">
        <v>225</v>
      </c>
      <c r="S70" s="48">
        <f>SUM(P70)*0.8</f>
        <v>0.22988355469854996</v>
      </c>
      <c r="V70" s="79"/>
    </row>
    <row r="71" spans="1:24">
      <c r="A71" s="46" t="s">
        <v>135</v>
      </c>
      <c r="B71" s="72" t="s">
        <v>20</v>
      </c>
      <c r="C71" s="47" t="s">
        <v>8</v>
      </c>
      <c r="D71" s="47">
        <v>2015</v>
      </c>
      <c r="E71" s="47">
        <v>51</v>
      </c>
      <c r="F71" s="47">
        <v>23</v>
      </c>
      <c r="G71" s="52">
        <v>0.23</v>
      </c>
      <c r="H71" s="53">
        <v>100</v>
      </c>
      <c r="I71" s="82" t="s">
        <v>133</v>
      </c>
      <c r="J71" s="49">
        <v>16</v>
      </c>
      <c r="K71" s="49">
        <v>19</v>
      </c>
      <c r="L71" s="55">
        <v>0.8</v>
      </c>
      <c r="M71" s="50">
        <f>(J71/K71+0.99)^-5.67</f>
        <v>3.2290227540271728E-2</v>
      </c>
      <c r="N71" s="56">
        <f>SUM(L71)*M71</f>
        <v>2.5832182032217384E-2</v>
      </c>
      <c r="O71" s="61">
        <f>SUM(N71)*(H71)</f>
        <v>2.5832182032217386</v>
      </c>
      <c r="P71" s="62">
        <f>SUM(O71)*G71</f>
        <v>0.59414018674099989</v>
      </c>
      <c r="Q71" s="63"/>
      <c r="R71" s="64" t="s">
        <v>226</v>
      </c>
      <c r="S71" s="83">
        <f>SUM(P71)*0.36</f>
        <v>0.21389046722675994</v>
      </c>
      <c r="V71" s="79"/>
    </row>
    <row r="72" spans="1:24">
      <c r="A72" s="51" t="s">
        <v>60</v>
      </c>
      <c r="B72" s="72" t="s">
        <v>20</v>
      </c>
      <c r="C72" s="47" t="s">
        <v>16</v>
      </c>
      <c r="D72" s="47">
        <v>2016</v>
      </c>
      <c r="E72" s="47">
        <v>55</v>
      </c>
      <c r="F72" s="47">
        <v>12</v>
      </c>
      <c r="G72" s="52">
        <v>0.12</v>
      </c>
      <c r="H72" s="53">
        <v>100</v>
      </c>
      <c r="I72" s="54" t="s">
        <v>175</v>
      </c>
      <c r="J72" s="49">
        <v>25</v>
      </c>
      <c r="K72" s="49">
        <v>30</v>
      </c>
      <c r="L72" s="55">
        <v>0.65</v>
      </c>
      <c r="M72" s="50">
        <f t="shared" si="13"/>
        <v>3.3180992620688819E-2</v>
      </c>
      <c r="N72" s="56">
        <f t="shared" si="14"/>
        <v>2.1567645203447734E-2</v>
      </c>
      <c r="O72" s="57">
        <f t="shared" si="15"/>
        <v>2.1567645203447734</v>
      </c>
      <c r="P72" s="58">
        <f t="shared" si="16"/>
        <v>0.25881174244137278</v>
      </c>
      <c r="Q72" s="59"/>
      <c r="R72" s="64" t="s">
        <v>225</v>
      </c>
      <c r="S72" s="48">
        <f>SUM(P72)*0.8</f>
        <v>0.20704939395309824</v>
      </c>
      <c r="V72" s="6"/>
    </row>
    <row r="73" spans="1:24" ht="15.75">
      <c r="S73" s="75">
        <f>SUM(S69:S72)</f>
        <v>1.0158779850330129</v>
      </c>
    </row>
    <row r="74" spans="1:24" ht="15.75">
      <c r="R74" s="68" t="s">
        <v>121</v>
      </c>
      <c r="S74" s="75">
        <f>S69+S70+S72</f>
        <v>0.80198751780625299</v>
      </c>
      <c r="T74" s="77" t="s">
        <v>222</v>
      </c>
      <c r="U74" s="77"/>
      <c r="V74" s="77"/>
      <c r="W74" s="77"/>
      <c r="X74" s="77"/>
    </row>
    <row r="76" spans="1:24">
      <c r="A76" s="51" t="s">
        <v>127</v>
      </c>
      <c r="B76" s="73" t="s">
        <v>170</v>
      </c>
      <c r="C76" s="47" t="s">
        <v>8</v>
      </c>
      <c r="D76" s="47">
        <v>2017</v>
      </c>
      <c r="E76" s="47">
        <v>80</v>
      </c>
      <c r="F76" s="47">
        <v>23</v>
      </c>
      <c r="G76" s="52">
        <v>0.23</v>
      </c>
      <c r="H76" s="53">
        <v>100</v>
      </c>
      <c r="I76" s="54" t="s">
        <v>227</v>
      </c>
      <c r="J76" s="49">
        <v>3</v>
      </c>
      <c r="K76" s="49">
        <v>80</v>
      </c>
      <c r="L76" s="55">
        <v>0.9</v>
      </c>
      <c r="M76" s="50">
        <f t="shared" ref="M76:M82" si="17">(J76/K76+0.99)^-5.67</f>
        <v>0.85742673477201892</v>
      </c>
      <c r="N76" s="56">
        <f t="shared" ref="N76:N82" si="18">SUM(L76)*M76</f>
        <v>0.77168406129481704</v>
      </c>
      <c r="O76" s="61">
        <f t="shared" ref="O76:O82" si="19">SUM(N76)*(H76)</f>
        <v>77.16840612948171</v>
      </c>
      <c r="P76" s="62">
        <f t="shared" ref="P76:P82" si="20">SUM(O76)*G76</f>
        <v>17.748733409780794</v>
      </c>
      <c r="Q76" s="63"/>
      <c r="R76" s="71"/>
      <c r="S76" s="48">
        <f>SUM(P76)</f>
        <v>17.748733409780794</v>
      </c>
    </row>
    <row r="77" spans="1:24">
      <c r="A77" s="51" t="s">
        <v>126</v>
      </c>
      <c r="B77" s="73" t="s">
        <v>170</v>
      </c>
      <c r="C77" s="47" t="s">
        <v>8</v>
      </c>
      <c r="D77" s="47">
        <v>2016</v>
      </c>
      <c r="E77" s="47">
        <v>114</v>
      </c>
      <c r="F77" s="47">
        <v>22</v>
      </c>
      <c r="G77" s="52">
        <v>0.22</v>
      </c>
      <c r="H77" s="53">
        <v>100</v>
      </c>
      <c r="I77" s="54" t="s">
        <v>180</v>
      </c>
      <c r="J77" s="49">
        <v>1</v>
      </c>
      <c r="K77" s="49">
        <v>18</v>
      </c>
      <c r="L77" s="55">
        <v>0.8</v>
      </c>
      <c r="M77" s="50">
        <f t="shared" si="17"/>
        <v>0.77678684780352136</v>
      </c>
      <c r="N77" s="56">
        <f t="shared" si="18"/>
        <v>0.62142947824281713</v>
      </c>
      <c r="O77" s="61">
        <f t="shared" si="19"/>
        <v>62.142947824281713</v>
      </c>
      <c r="P77" s="62">
        <f t="shared" si="20"/>
        <v>13.671448521341977</v>
      </c>
      <c r="Q77" s="63"/>
      <c r="R77" s="64" t="s">
        <v>225</v>
      </c>
      <c r="S77" s="48">
        <f>SUM(P77)*0.8</f>
        <v>10.937158817073582</v>
      </c>
    </row>
    <row r="78" spans="1:24">
      <c r="A78" s="46" t="s">
        <v>179</v>
      </c>
      <c r="B78" s="73" t="s">
        <v>170</v>
      </c>
      <c r="C78" s="47" t="s">
        <v>8</v>
      </c>
      <c r="D78" s="47">
        <v>2016</v>
      </c>
      <c r="E78" s="47">
        <v>114</v>
      </c>
      <c r="F78" s="47">
        <v>22</v>
      </c>
      <c r="G78" s="52">
        <v>0.22</v>
      </c>
      <c r="H78" s="53">
        <v>100</v>
      </c>
      <c r="I78" s="54" t="s">
        <v>180</v>
      </c>
      <c r="J78" s="49">
        <v>1</v>
      </c>
      <c r="K78" s="49">
        <v>18</v>
      </c>
      <c r="L78" s="55">
        <v>0.8</v>
      </c>
      <c r="M78" s="50">
        <f t="shared" si="17"/>
        <v>0.77678684780352136</v>
      </c>
      <c r="N78" s="56">
        <f t="shared" si="18"/>
        <v>0.62142947824281713</v>
      </c>
      <c r="O78" s="61">
        <f t="shared" si="19"/>
        <v>62.142947824281713</v>
      </c>
      <c r="P78" s="62">
        <f t="shared" si="20"/>
        <v>13.671448521341977</v>
      </c>
      <c r="Q78" s="63"/>
      <c r="R78" s="64" t="s">
        <v>225</v>
      </c>
      <c r="S78" s="48">
        <f>SUM(P78)*0.8</f>
        <v>10.937158817073582</v>
      </c>
    </row>
    <row r="79" spans="1:24">
      <c r="A79" s="46" t="s">
        <v>101</v>
      </c>
      <c r="B79" s="73" t="s">
        <v>170</v>
      </c>
      <c r="C79" s="47" t="s">
        <v>8</v>
      </c>
      <c r="D79" s="47">
        <v>2017</v>
      </c>
      <c r="E79" s="47">
        <v>80</v>
      </c>
      <c r="F79" s="47">
        <v>23</v>
      </c>
      <c r="G79" s="52">
        <v>0.23</v>
      </c>
      <c r="H79" s="53">
        <v>100</v>
      </c>
      <c r="I79" s="54" t="s">
        <v>228</v>
      </c>
      <c r="J79" s="49">
        <v>23</v>
      </c>
      <c r="K79" s="49">
        <v>80</v>
      </c>
      <c r="L79" s="55">
        <v>0.9</v>
      </c>
      <c r="M79" s="50">
        <f>(J79/K79+0.99)^-5.67</f>
        <v>0.24942136236987894</v>
      </c>
      <c r="N79" s="56">
        <f>SUM(L79)*M79</f>
        <v>0.22447922613289106</v>
      </c>
      <c r="O79" s="61">
        <f>SUM(N79)*(H79)</f>
        <v>22.447922613289105</v>
      </c>
      <c r="P79" s="62">
        <f>SUM(O79)*G79</f>
        <v>5.1630222010564948</v>
      </c>
      <c r="Q79" s="63"/>
      <c r="R79" s="71"/>
      <c r="S79" s="48">
        <f>SUM(P79)</f>
        <v>5.1630222010564948</v>
      </c>
    </row>
    <row r="80" spans="1:24">
      <c r="A80" s="46" t="s">
        <v>85</v>
      </c>
      <c r="B80" s="73" t="s">
        <v>170</v>
      </c>
      <c r="C80" s="47" t="s">
        <v>10</v>
      </c>
      <c r="D80" s="47">
        <v>2016</v>
      </c>
      <c r="E80" s="47">
        <v>88</v>
      </c>
      <c r="F80" s="47">
        <v>18</v>
      </c>
      <c r="G80" s="52">
        <v>0.18</v>
      </c>
      <c r="H80" s="53">
        <v>100</v>
      </c>
      <c r="I80" s="54" t="s">
        <v>182</v>
      </c>
      <c r="J80" s="49">
        <v>48</v>
      </c>
      <c r="K80" s="49">
        <v>88</v>
      </c>
      <c r="L80" s="55">
        <v>0.8</v>
      </c>
      <c r="M80" s="50">
        <f t="shared" si="17"/>
        <v>8.7909621824130535E-2</v>
      </c>
      <c r="N80" s="56">
        <f t="shared" si="18"/>
        <v>7.0327697459304436E-2</v>
      </c>
      <c r="O80" s="61">
        <f t="shared" si="19"/>
        <v>7.0327697459304437</v>
      </c>
      <c r="P80" s="62">
        <f t="shared" si="20"/>
        <v>1.2658985542674799</v>
      </c>
      <c r="Q80" s="63"/>
      <c r="R80" s="64" t="s">
        <v>225</v>
      </c>
      <c r="S80" s="83">
        <f>SUM(P80)*0.8</f>
        <v>1.012718843413984</v>
      </c>
    </row>
    <row r="81" spans="1:24">
      <c r="A81" s="46" t="s">
        <v>76</v>
      </c>
      <c r="B81" s="73" t="s">
        <v>170</v>
      </c>
      <c r="C81" s="47" t="s">
        <v>10</v>
      </c>
      <c r="D81" s="47">
        <v>2016</v>
      </c>
      <c r="E81" s="47">
        <v>88</v>
      </c>
      <c r="F81" s="47">
        <v>18</v>
      </c>
      <c r="G81" s="52">
        <v>0.18</v>
      </c>
      <c r="H81" s="53">
        <v>100</v>
      </c>
      <c r="I81" s="54" t="s">
        <v>181</v>
      </c>
      <c r="J81" s="49">
        <v>54</v>
      </c>
      <c r="K81" s="49">
        <v>88</v>
      </c>
      <c r="L81" s="55">
        <v>0.8</v>
      </c>
      <c r="M81" s="50">
        <f t="shared" si="17"/>
        <v>6.8714686863789926E-2</v>
      </c>
      <c r="N81" s="56">
        <f t="shared" si="18"/>
        <v>5.4971749491031945E-2</v>
      </c>
      <c r="O81" s="61">
        <f t="shared" si="19"/>
        <v>5.4971749491031945</v>
      </c>
      <c r="P81" s="62">
        <f t="shared" si="20"/>
        <v>0.98949149083857502</v>
      </c>
      <c r="Q81" s="63"/>
      <c r="R81" s="64" t="s">
        <v>225</v>
      </c>
      <c r="S81" s="48">
        <f>SUM(P81)*0.8</f>
        <v>0.79159319267086004</v>
      </c>
    </row>
    <row r="82" spans="1:24">
      <c r="A82" s="46" t="s">
        <v>129</v>
      </c>
      <c r="B82" s="73" t="s">
        <v>170</v>
      </c>
      <c r="C82" s="47" t="s">
        <v>8</v>
      </c>
      <c r="D82" s="47">
        <v>2015</v>
      </c>
      <c r="E82" s="47">
        <v>42</v>
      </c>
      <c r="F82" s="47">
        <v>21</v>
      </c>
      <c r="G82" s="52">
        <v>0.21</v>
      </c>
      <c r="H82" s="53">
        <v>100</v>
      </c>
      <c r="I82" s="54" t="s">
        <v>130</v>
      </c>
      <c r="J82" s="49">
        <v>31</v>
      </c>
      <c r="K82" s="49">
        <v>42</v>
      </c>
      <c r="L82" s="55">
        <v>0.9</v>
      </c>
      <c r="M82" s="50">
        <f t="shared" si="17"/>
        <v>4.4977083591222579E-2</v>
      </c>
      <c r="N82" s="56">
        <f t="shared" si="18"/>
        <v>4.0479375232100323E-2</v>
      </c>
      <c r="O82" s="61">
        <f t="shared" si="19"/>
        <v>4.0479375232100328</v>
      </c>
      <c r="P82" s="62">
        <f t="shared" si="20"/>
        <v>0.8500668798741069</v>
      </c>
      <c r="Q82" s="63"/>
      <c r="R82" s="64" t="s">
        <v>224</v>
      </c>
      <c r="S82" s="48">
        <f>SUM(P82)*0.4</f>
        <v>0.34002675194964277</v>
      </c>
    </row>
    <row r="83" spans="1:24" ht="15.75">
      <c r="S83" s="75">
        <f>SUM(S76:S82)</f>
        <v>46.930412033018939</v>
      </c>
    </row>
    <row r="84" spans="1:24" ht="15.75">
      <c r="R84" s="68" t="s">
        <v>121</v>
      </c>
      <c r="S84" s="75">
        <f>S76+S77+S78+S79+S81+S82</f>
        <v>45.917693189604954</v>
      </c>
      <c r="T84" s="77" t="s">
        <v>223</v>
      </c>
      <c r="U84" s="77"/>
      <c r="V84" s="77"/>
      <c r="W84" s="77"/>
      <c r="X84" s="77"/>
    </row>
    <row r="88" spans="1:24" ht="15.75">
      <c r="H88" t="s">
        <v>170</v>
      </c>
      <c r="I88" s="74">
        <v>45.917700000000004</v>
      </c>
      <c r="K88">
        <v>8</v>
      </c>
      <c r="L88">
        <v>20</v>
      </c>
      <c r="M88" s="74">
        <v>28</v>
      </c>
    </row>
    <row r="89" spans="1:24" ht="15.75">
      <c r="H89" t="s">
        <v>17</v>
      </c>
      <c r="I89" s="75">
        <v>102.46510000000001</v>
      </c>
      <c r="K89">
        <v>12</v>
      </c>
      <c r="L89">
        <v>44.5</v>
      </c>
      <c r="M89" s="74">
        <v>56.5</v>
      </c>
    </row>
    <row r="90" spans="1:24" ht="15.75">
      <c r="H90" t="s">
        <v>15</v>
      </c>
      <c r="I90" s="75">
        <v>22.686900000000001</v>
      </c>
      <c r="K90">
        <v>3</v>
      </c>
      <c r="L90">
        <v>10</v>
      </c>
      <c r="M90" s="74">
        <v>13</v>
      </c>
    </row>
    <row r="91" spans="1:24" ht="15.75">
      <c r="H91" t="s">
        <v>20</v>
      </c>
      <c r="I91" s="75">
        <v>0.80200000000000005</v>
      </c>
      <c r="K91">
        <v>2</v>
      </c>
      <c r="L91">
        <v>0.5</v>
      </c>
      <c r="M91" s="74">
        <v>2.5</v>
      </c>
    </row>
    <row r="92" spans="1:24">
      <c r="I92" s="84">
        <f>SUM(I88:I91)</f>
        <v>171.8717</v>
      </c>
      <c r="J92" s="85"/>
      <c r="K92" s="85">
        <f>SUM(K88:K91)</f>
        <v>25</v>
      </c>
      <c r="L92" s="85">
        <f>SUM(L88:L91)</f>
        <v>75</v>
      </c>
      <c r="M92" s="85">
        <f>SUM(M88:M91)</f>
        <v>100</v>
      </c>
    </row>
  </sheetData>
  <pageMargins left="0.31" right="0.22" top="0.24" bottom="0.21" header="0.23" footer="0.19"/>
  <pageSetup paperSize="9" scale="55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AA87"/>
  <sheetViews>
    <sheetView zoomScale="70" zoomScaleNormal="70" workbookViewId="0">
      <selection activeCell="A72" sqref="A72:S77"/>
    </sheetView>
  </sheetViews>
  <sheetFormatPr defaultRowHeight="12.75"/>
  <cols>
    <col min="1" max="1" width="19" customWidth="1"/>
    <col min="2" max="2" width="5.7109375" customWidth="1"/>
    <col min="3" max="4" width="6.7109375" customWidth="1"/>
    <col min="5" max="6" width="5.28515625" customWidth="1"/>
    <col min="7" max="7" width="9.42578125" customWidth="1"/>
    <col min="8" max="8" width="9.5703125" customWidth="1"/>
    <col min="9" max="9" width="19.7109375" customWidth="1"/>
    <col min="10" max="10" width="8.28515625" customWidth="1"/>
    <col min="11" max="11" width="8.5703125" customWidth="1"/>
    <col min="12" max="12" width="6.7109375" customWidth="1"/>
    <col min="13" max="13" width="10" style="6" customWidth="1"/>
    <col min="14" max="14" width="8.140625" style="6" customWidth="1"/>
    <col min="15" max="15" width="8.5703125" style="7" customWidth="1"/>
    <col min="16" max="16" width="11.140625" style="6" customWidth="1"/>
    <col min="17" max="17" width="6.7109375" customWidth="1"/>
    <col min="18" max="18" width="21.140625" customWidth="1"/>
    <col min="19" max="19" width="19.5703125" customWidth="1"/>
    <col min="24" max="24" width="16.140625" customWidth="1"/>
  </cols>
  <sheetData>
    <row r="1" spans="1:19" ht="18">
      <c r="A1" s="1" t="s">
        <v>0</v>
      </c>
      <c r="B1" s="1"/>
      <c r="C1" s="2" t="s">
        <v>1</v>
      </c>
      <c r="G1" t="s">
        <v>2</v>
      </c>
      <c r="J1" s="3" t="s">
        <v>3</v>
      </c>
      <c r="K1" s="3"/>
      <c r="L1" s="4">
        <v>1</v>
      </c>
      <c r="M1" s="5" t="s">
        <v>4</v>
      </c>
      <c r="P1" s="8" t="s">
        <v>5</v>
      </c>
      <c r="Q1" s="9">
        <v>0.8</v>
      </c>
      <c r="S1">
        <v>0.8</v>
      </c>
    </row>
    <row r="2" spans="1:19">
      <c r="A2" s="3" t="s">
        <v>6</v>
      </c>
      <c r="B2" s="3"/>
      <c r="G2" t="s">
        <v>7</v>
      </c>
      <c r="J2" s="3"/>
      <c r="K2" s="3"/>
      <c r="L2" s="4">
        <v>0.9</v>
      </c>
      <c r="M2" s="10" t="s">
        <v>8</v>
      </c>
      <c r="P2" s="8" t="s">
        <v>9</v>
      </c>
      <c r="Q2" s="11">
        <v>0.4</v>
      </c>
      <c r="S2">
        <v>0.4</v>
      </c>
    </row>
    <row r="3" spans="1:19">
      <c r="J3" s="3"/>
      <c r="K3" s="3"/>
      <c r="L3" s="4">
        <v>0.8</v>
      </c>
      <c r="M3" s="10" t="s">
        <v>10</v>
      </c>
    </row>
    <row r="4" spans="1:19">
      <c r="J4" s="3"/>
      <c r="K4" s="3"/>
      <c r="L4" s="4">
        <v>0.5</v>
      </c>
      <c r="M4" s="5" t="s">
        <v>11</v>
      </c>
      <c r="P4" s="9" t="s">
        <v>12</v>
      </c>
      <c r="S4">
        <v>0.72</v>
      </c>
    </row>
    <row r="5" spans="1:19">
      <c r="J5" s="3"/>
      <c r="K5" s="3"/>
      <c r="L5" s="4">
        <v>0.3</v>
      </c>
      <c r="M5" s="5" t="s">
        <v>13</v>
      </c>
      <c r="P5" s="9" t="s">
        <v>14</v>
      </c>
      <c r="S5">
        <v>0.36</v>
      </c>
    </row>
    <row r="6" spans="1:19" ht="18">
      <c r="B6" s="12"/>
      <c r="C6" s="13"/>
      <c r="D6" s="6"/>
      <c r="H6" s="14"/>
      <c r="I6" s="14"/>
      <c r="J6" s="3"/>
      <c r="K6" s="3"/>
      <c r="L6" s="4">
        <v>0.65</v>
      </c>
      <c r="M6" s="10" t="s">
        <v>16</v>
      </c>
      <c r="N6" s="1" t="s">
        <v>1</v>
      </c>
      <c r="O6" s="2"/>
      <c r="P6" s="15"/>
      <c r="Q6" s="16"/>
    </row>
    <row r="7" spans="1:19" ht="18">
      <c r="B7" s="12"/>
      <c r="C7" s="13"/>
      <c r="D7" s="6"/>
      <c r="H7" s="14"/>
      <c r="I7" s="14"/>
      <c r="J7" s="3"/>
      <c r="K7" s="3"/>
      <c r="L7" s="17" t="s">
        <v>18</v>
      </c>
      <c r="M7" s="10" t="s">
        <v>19</v>
      </c>
      <c r="N7" s="1"/>
      <c r="O7" s="2"/>
      <c r="P7" s="15"/>
      <c r="Q7" s="16"/>
    </row>
    <row r="8" spans="1:19" ht="18">
      <c r="B8" s="12"/>
      <c r="C8" s="13"/>
      <c r="D8" s="6"/>
      <c r="H8" s="14"/>
      <c r="I8" s="14"/>
      <c r="J8" s="3"/>
      <c r="K8" s="3"/>
      <c r="L8" s="4">
        <v>0.8</v>
      </c>
      <c r="M8" s="10" t="s">
        <v>21</v>
      </c>
      <c r="N8" s="1"/>
      <c r="O8" s="2"/>
      <c r="P8" s="15"/>
      <c r="Q8" s="16"/>
    </row>
    <row r="9" spans="1:19" ht="18">
      <c r="H9" s="14"/>
      <c r="I9" s="14"/>
      <c r="J9" s="18"/>
      <c r="K9" s="18"/>
      <c r="L9" s="18"/>
      <c r="M9" s="1"/>
      <c r="N9" s="1"/>
      <c r="O9" s="2"/>
      <c r="P9" s="15"/>
      <c r="Q9" s="16"/>
    </row>
    <row r="10" spans="1:19">
      <c r="I10" s="6"/>
    </row>
    <row r="11" spans="1:19" ht="13.5" thickBot="1">
      <c r="G11" t="s">
        <v>22</v>
      </c>
      <c r="H11" s="14">
        <v>100</v>
      </c>
      <c r="I11" s="16"/>
      <c r="J11" s="18"/>
      <c r="K11" s="18"/>
      <c r="L11" s="18"/>
      <c r="M11" s="19"/>
      <c r="N11" s="19" t="s">
        <v>1</v>
      </c>
      <c r="O11" s="2"/>
      <c r="P11" s="15" t="s">
        <v>1</v>
      </c>
      <c r="Q11" s="16" t="s">
        <v>1</v>
      </c>
    </row>
    <row r="12" spans="1:19" ht="13.5" thickBot="1">
      <c r="A12" s="20" t="s">
        <v>23</v>
      </c>
      <c r="B12" s="21" t="s">
        <v>24</v>
      </c>
      <c r="C12" s="22" t="s">
        <v>25</v>
      </c>
      <c r="D12" s="22" t="s">
        <v>26</v>
      </c>
      <c r="E12" s="22" t="s">
        <v>27</v>
      </c>
      <c r="F12" s="22" t="s">
        <v>28</v>
      </c>
      <c r="G12" s="23" t="s">
        <v>29</v>
      </c>
      <c r="H12" s="24" t="s">
        <v>30</v>
      </c>
      <c r="I12" s="25" t="s">
        <v>31</v>
      </c>
      <c r="J12" s="26" t="s">
        <v>32</v>
      </c>
      <c r="K12" s="26" t="s">
        <v>33</v>
      </c>
      <c r="L12" s="26" t="s">
        <v>34</v>
      </c>
      <c r="M12" s="27"/>
      <c r="N12" s="28"/>
      <c r="O12" s="29"/>
      <c r="P12" s="30" t="s">
        <v>1</v>
      </c>
      <c r="Q12" s="31"/>
      <c r="R12" t="s">
        <v>35</v>
      </c>
      <c r="S12" s="31" t="s">
        <v>36</v>
      </c>
    </row>
    <row r="13" spans="1:19" ht="13.5" thickBot="1">
      <c r="A13" s="32" t="s">
        <v>37</v>
      </c>
      <c r="B13" s="33"/>
      <c r="C13" s="34"/>
      <c r="D13" s="34"/>
      <c r="E13" s="34"/>
      <c r="F13" s="34"/>
      <c r="G13" s="35" t="s">
        <v>38</v>
      </c>
      <c r="H13" s="36"/>
      <c r="I13" s="37" t="s">
        <v>25</v>
      </c>
      <c r="J13" s="38" t="s">
        <v>39</v>
      </c>
      <c r="K13" s="38" t="s">
        <v>40</v>
      </c>
      <c r="L13" s="39" t="s">
        <v>41</v>
      </c>
      <c r="M13" s="40" t="s">
        <v>42</v>
      </c>
      <c r="N13" s="41" t="s">
        <v>0</v>
      </c>
      <c r="O13" s="42" t="s">
        <v>43</v>
      </c>
      <c r="P13" s="43" t="s">
        <v>44</v>
      </c>
      <c r="Q13" s="44"/>
      <c r="S13" s="45" t="s">
        <v>184</v>
      </c>
    </row>
    <row r="15" spans="1:19">
      <c r="A15" s="46" t="s">
        <v>135</v>
      </c>
      <c r="B15" s="73" t="s">
        <v>17</v>
      </c>
      <c r="C15" s="47" t="s">
        <v>54</v>
      </c>
      <c r="D15" s="47">
        <v>2016</v>
      </c>
      <c r="E15" s="47">
        <v>322</v>
      </c>
      <c r="F15" s="47">
        <v>39</v>
      </c>
      <c r="G15" s="52">
        <v>0.39</v>
      </c>
      <c r="H15" s="53">
        <v>100</v>
      </c>
      <c r="I15" s="54" t="s">
        <v>202</v>
      </c>
      <c r="J15" s="70">
        <v>8</v>
      </c>
      <c r="K15" s="70">
        <v>163</v>
      </c>
      <c r="L15" s="55">
        <v>0.5</v>
      </c>
      <c r="M15" s="50">
        <f t="shared" ref="M15:M57" si="0">(J15/K15+0.99)^-5.67</f>
        <v>0.80463854449819561</v>
      </c>
      <c r="N15" s="56">
        <f t="shared" ref="N15:N57" si="1">SUM(L15)*M15</f>
        <v>0.4023192722490978</v>
      </c>
      <c r="O15" s="61">
        <f t="shared" ref="O15:O57" si="2">SUM(N15)*(H15)</f>
        <v>40.231927224909782</v>
      </c>
      <c r="P15" s="62">
        <f t="shared" ref="P15:P57" si="3">SUM(O15)*G15</f>
        <v>15.690451617714816</v>
      </c>
      <c r="Q15" s="63"/>
      <c r="R15" s="71"/>
      <c r="S15" s="48">
        <f>SUM(P15)</f>
        <v>15.690451617714816</v>
      </c>
    </row>
    <row r="16" spans="1:19">
      <c r="A16" s="51" t="s">
        <v>74</v>
      </c>
      <c r="B16" s="73" t="s">
        <v>17</v>
      </c>
      <c r="C16" s="47" t="s">
        <v>54</v>
      </c>
      <c r="D16" s="47">
        <v>2016</v>
      </c>
      <c r="E16" s="47">
        <v>322</v>
      </c>
      <c r="F16" s="47">
        <v>39</v>
      </c>
      <c r="G16" s="52">
        <v>0.39</v>
      </c>
      <c r="H16" s="53">
        <v>100</v>
      </c>
      <c r="I16" s="54" t="s">
        <v>199</v>
      </c>
      <c r="J16" s="70">
        <v>21</v>
      </c>
      <c r="K16" s="70">
        <v>145</v>
      </c>
      <c r="L16" s="55">
        <v>0.5</v>
      </c>
      <c r="M16" s="50">
        <f t="shared" si="0"/>
        <v>0.48814355030093776</v>
      </c>
      <c r="N16" s="56">
        <f t="shared" si="1"/>
        <v>0.24407177515046888</v>
      </c>
      <c r="O16" s="61">
        <f t="shared" si="2"/>
        <v>24.407177515046889</v>
      </c>
      <c r="P16" s="62">
        <f t="shared" si="3"/>
        <v>9.5187992308682876</v>
      </c>
      <c r="Q16" s="63"/>
      <c r="R16" s="71"/>
      <c r="S16" s="48">
        <f>SUM(P16)</f>
        <v>9.5187992308682876</v>
      </c>
    </row>
    <row r="17" spans="1:19">
      <c r="A17" s="51" t="s">
        <v>85</v>
      </c>
      <c r="B17" s="73" t="s">
        <v>17</v>
      </c>
      <c r="C17" s="47" t="s">
        <v>64</v>
      </c>
      <c r="D17" s="47">
        <v>2016</v>
      </c>
      <c r="E17" s="47">
        <v>384</v>
      </c>
      <c r="F17" s="47">
        <v>33</v>
      </c>
      <c r="G17" s="52">
        <v>0.33</v>
      </c>
      <c r="H17" s="53">
        <v>100</v>
      </c>
      <c r="I17" s="54" t="s">
        <v>207</v>
      </c>
      <c r="J17" s="70">
        <v>6</v>
      </c>
      <c r="K17" s="70">
        <v>92</v>
      </c>
      <c r="L17" s="55">
        <v>0.3</v>
      </c>
      <c r="M17" s="50">
        <f t="shared" si="0"/>
        <v>0.73731182372327808</v>
      </c>
      <c r="N17" s="56">
        <f t="shared" si="1"/>
        <v>0.22119354711698341</v>
      </c>
      <c r="O17" s="61">
        <f t="shared" si="2"/>
        <v>22.119354711698342</v>
      </c>
      <c r="P17" s="62">
        <f t="shared" si="3"/>
        <v>7.2993870548604534</v>
      </c>
      <c r="Q17" s="63"/>
      <c r="R17" s="71"/>
      <c r="S17" s="48">
        <f>SUM(P17)</f>
        <v>7.2993870548604534</v>
      </c>
    </row>
    <row r="18" spans="1:19">
      <c r="A18" s="51" t="s">
        <v>66</v>
      </c>
      <c r="B18" s="73" t="s">
        <v>17</v>
      </c>
      <c r="C18" s="47" t="s">
        <v>16</v>
      </c>
      <c r="D18" s="47">
        <v>2016</v>
      </c>
      <c r="E18" s="47">
        <v>266</v>
      </c>
      <c r="F18" s="47">
        <v>34</v>
      </c>
      <c r="G18" s="69">
        <v>0.34</v>
      </c>
      <c r="H18" s="53">
        <v>100</v>
      </c>
      <c r="I18" s="54" t="s">
        <v>188</v>
      </c>
      <c r="J18" s="70">
        <v>27</v>
      </c>
      <c r="K18" s="70">
        <v>112</v>
      </c>
      <c r="L18" s="55">
        <v>0.65</v>
      </c>
      <c r="M18" s="50">
        <f t="shared" si="0"/>
        <v>0.30767624086162126</v>
      </c>
      <c r="N18" s="56">
        <f t="shared" si="1"/>
        <v>0.19998955656005382</v>
      </c>
      <c r="O18" s="61">
        <f t="shared" si="2"/>
        <v>19.998955656005382</v>
      </c>
      <c r="P18" s="62">
        <f t="shared" si="3"/>
        <v>6.7996449230418303</v>
      </c>
      <c r="Q18" s="63"/>
      <c r="R18" s="71"/>
      <c r="S18" s="48">
        <f>SUM(P18)</f>
        <v>6.7996449230418303</v>
      </c>
    </row>
    <row r="19" spans="1:19">
      <c r="A19" s="46" t="s">
        <v>59</v>
      </c>
      <c r="B19" s="72" t="s">
        <v>17</v>
      </c>
      <c r="C19" s="47" t="s">
        <v>16</v>
      </c>
      <c r="D19" s="47">
        <v>2014</v>
      </c>
      <c r="E19" s="47">
        <v>144</v>
      </c>
      <c r="F19" s="47">
        <v>36</v>
      </c>
      <c r="G19" s="52">
        <v>0.36</v>
      </c>
      <c r="H19" s="53">
        <v>100</v>
      </c>
      <c r="I19" s="66" t="s">
        <v>96</v>
      </c>
      <c r="J19" s="49">
        <v>9</v>
      </c>
      <c r="K19" s="49">
        <v>100</v>
      </c>
      <c r="L19" s="55">
        <v>0.65</v>
      </c>
      <c r="M19" s="50">
        <f t="shared" si="0"/>
        <v>0.64637910127783704</v>
      </c>
      <c r="N19" s="56">
        <f t="shared" si="1"/>
        <v>0.42014641583059409</v>
      </c>
      <c r="O19" s="57">
        <f t="shared" si="2"/>
        <v>42.014641583059408</v>
      </c>
      <c r="P19" s="58">
        <f t="shared" si="3"/>
        <v>15.125270969901386</v>
      </c>
      <c r="Q19" s="59"/>
      <c r="R19" s="64" t="s">
        <v>178</v>
      </c>
      <c r="S19" s="48">
        <f>SUM(P19)*0.4</f>
        <v>6.0501083879605551</v>
      </c>
    </row>
    <row r="20" spans="1:19">
      <c r="A20" s="51" t="s">
        <v>87</v>
      </c>
      <c r="B20" s="73" t="s">
        <v>17</v>
      </c>
      <c r="C20" s="47" t="s">
        <v>16</v>
      </c>
      <c r="D20" s="47">
        <v>2016</v>
      </c>
      <c r="E20" s="47">
        <v>266</v>
      </c>
      <c r="F20" s="47">
        <v>34</v>
      </c>
      <c r="G20" s="69">
        <v>0.34</v>
      </c>
      <c r="H20" s="53">
        <v>100</v>
      </c>
      <c r="I20" s="54" t="s">
        <v>189</v>
      </c>
      <c r="J20" s="70">
        <v>29</v>
      </c>
      <c r="K20" s="70">
        <v>102</v>
      </c>
      <c r="L20" s="55">
        <v>0.65</v>
      </c>
      <c r="M20" s="50">
        <f t="shared" si="0"/>
        <v>0.25297816256263733</v>
      </c>
      <c r="N20" s="56">
        <f t="shared" si="1"/>
        <v>0.16443580566571428</v>
      </c>
      <c r="O20" s="61">
        <f t="shared" si="2"/>
        <v>16.443580566571427</v>
      </c>
      <c r="P20" s="62">
        <f t="shared" si="3"/>
        <v>5.5908173926342855</v>
      </c>
      <c r="Q20" s="63"/>
      <c r="R20" s="71"/>
      <c r="S20" s="48">
        <f>SUM(P20)</f>
        <v>5.5908173926342855</v>
      </c>
    </row>
    <row r="21" spans="1:19">
      <c r="A21" s="51" t="s">
        <v>79</v>
      </c>
      <c r="B21" s="73" t="s">
        <v>17</v>
      </c>
      <c r="C21" s="47" t="s">
        <v>54</v>
      </c>
      <c r="D21" s="47">
        <v>2016</v>
      </c>
      <c r="E21" s="47">
        <v>322</v>
      </c>
      <c r="F21" s="47">
        <v>39</v>
      </c>
      <c r="G21" s="52">
        <v>0.39</v>
      </c>
      <c r="H21" s="53">
        <v>100</v>
      </c>
      <c r="I21" s="54" t="s">
        <v>203</v>
      </c>
      <c r="J21" s="70">
        <v>44</v>
      </c>
      <c r="K21" s="70">
        <v>163</v>
      </c>
      <c r="L21" s="55">
        <v>0.5</v>
      </c>
      <c r="M21" s="50">
        <f t="shared" si="0"/>
        <v>0.26978568956347826</v>
      </c>
      <c r="N21" s="56">
        <f t="shared" si="1"/>
        <v>0.13489284478173913</v>
      </c>
      <c r="O21" s="61">
        <f t="shared" si="2"/>
        <v>13.489284478173913</v>
      </c>
      <c r="P21" s="62">
        <f t="shared" si="3"/>
        <v>5.2608209464878257</v>
      </c>
      <c r="Q21" s="63"/>
      <c r="R21" s="71"/>
      <c r="S21" s="48">
        <f>SUM(P21)</f>
        <v>5.2608209464878257</v>
      </c>
    </row>
    <row r="22" spans="1:19">
      <c r="A22" s="51" t="s">
        <v>63</v>
      </c>
      <c r="B22" s="73" t="s">
        <v>17</v>
      </c>
      <c r="C22" s="47" t="s">
        <v>54</v>
      </c>
      <c r="D22" s="47">
        <v>2014</v>
      </c>
      <c r="E22" s="47">
        <v>163</v>
      </c>
      <c r="F22" s="47">
        <v>36</v>
      </c>
      <c r="G22" s="52">
        <v>0.36</v>
      </c>
      <c r="H22" s="53">
        <v>100</v>
      </c>
      <c r="I22" s="54" t="s">
        <v>97</v>
      </c>
      <c r="J22" s="49">
        <v>12</v>
      </c>
      <c r="K22" s="49">
        <v>163</v>
      </c>
      <c r="L22" s="55">
        <v>0.5</v>
      </c>
      <c r="M22" s="50">
        <f t="shared" si="0"/>
        <v>0.70489012277013274</v>
      </c>
      <c r="N22" s="56">
        <f t="shared" si="1"/>
        <v>0.35244506138506637</v>
      </c>
      <c r="O22" s="61">
        <f t="shared" si="2"/>
        <v>35.244506138506637</v>
      </c>
      <c r="P22" s="62">
        <f t="shared" si="3"/>
        <v>12.688022209862389</v>
      </c>
      <c r="Q22" s="63"/>
      <c r="R22" s="64" t="s">
        <v>178</v>
      </c>
      <c r="S22" s="48">
        <f>SUM(P22)*0.4</f>
        <v>5.0752088839449563</v>
      </c>
    </row>
    <row r="23" spans="1:19">
      <c r="A23" s="51" t="s">
        <v>75</v>
      </c>
      <c r="B23" s="73" t="s">
        <v>17</v>
      </c>
      <c r="C23" s="47" t="s">
        <v>54</v>
      </c>
      <c r="D23" s="47">
        <v>2016</v>
      </c>
      <c r="E23" s="47">
        <v>322</v>
      </c>
      <c r="F23" s="47">
        <v>39</v>
      </c>
      <c r="G23" s="52">
        <v>0.39</v>
      </c>
      <c r="H23" s="53">
        <v>100</v>
      </c>
      <c r="I23" s="54" t="s">
        <v>201</v>
      </c>
      <c r="J23" s="70">
        <v>11</v>
      </c>
      <c r="K23" s="70">
        <v>39</v>
      </c>
      <c r="L23" s="55">
        <v>0.5</v>
      </c>
      <c r="M23" s="50">
        <f t="shared" si="0"/>
        <v>0.25553994944897629</v>
      </c>
      <c r="N23" s="56">
        <f t="shared" si="1"/>
        <v>0.12776997472448814</v>
      </c>
      <c r="O23" s="61">
        <f t="shared" si="2"/>
        <v>12.776997472448814</v>
      </c>
      <c r="P23" s="62">
        <f t="shared" si="3"/>
        <v>4.9830290142550373</v>
      </c>
      <c r="Q23" s="63"/>
      <c r="R23" s="64" t="s">
        <v>51</v>
      </c>
      <c r="S23" s="48">
        <f>SUM(P23)*0.9</f>
        <v>4.4847261128295335</v>
      </c>
    </row>
    <row r="24" spans="1:19">
      <c r="A24" s="51" t="s">
        <v>82</v>
      </c>
      <c r="B24" s="73" t="s">
        <v>17</v>
      </c>
      <c r="C24" s="47" t="s">
        <v>64</v>
      </c>
      <c r="D24" s="47">
        <v>2016</v>
      </c>
      <c r="E24" s="47">
        <v>384</v>
      </c>
      <c r="F24" s="47">
        <v>33</v>
      </c>
      <c r="G24" s="52">
        <v>0.33</v>
      </c>
      <c r="H24" s="53">
        <v>100</v>
      </c>
      <c r="I24" s="54" t="s">
        <v>213</v>
      </c>
      <c r="J24" s="70">
        <v>4</v>
      </c>
      <c r="K24" s="70">
        <v>28</v>
      </c>
      <c r="L24" s="55">
        <v>0.3</v>
      </c>
      <c r="M24" s="50">
        <f t="shared" si="0"/>
        <v>0.49297729194021389</v>
      </c>
      <c r="N24" s="56">
        <f t="shared" si="1"/>
        <v>0.14789318758206416</v>
      </c>
      <c r="O24" s="61">
        <f t="shared" si="2"/>
        <v>14.789318758206417</v>
      </c>
      <c r="P24" s="62">
        <f t="shared" si="3"/>
        <v>4.8804751902081174</v>
      </c>
      <c r="Q24" s="63"/>
      <c r="R24" s="64" t="s">
        <v>51</v>
      </c>
      <c r="S24" s="48">
        <f>SUM(P24)*0.9</f>
        <v>4.3924276711873054</v>
      </c>
    </row>
    <row r="25" spans="1:19">
      <c r="A25" s="46" t="s">
        <v>220</v>
      </c>
      <c r="B25" s="73" t="s">
        <v>17</v>
      </c>
      <c r="C25" s="47" t="s">
        <v>64</v>
      </c>
      <c r="D25" s="47">
        <v>2016</v>
      </c>
      <c r="E25" s="47">
        <v>384</v>
      </c>
      <c r="F25" s="47">
        <v>33</v>
      </c>
      <c r="G25" s="52">
        <v>0.33</v>
      </c>
      <c r="H25" s="53">
        <v>100</v>
      </c>
      <c r="I25" s="54" t="s">
        <v>210</v>
      </c>
      <c r="J25" s="70">
        <v>15</v>
      </c>
      <c r="K25" s="70">
        <v>86</v>
      </c>
      <c r="L25" s="55">
        <v>0.3</v>
      </c>
      <c r="M25" s="50">
        <f t="shared" si="0"/>
        <v>0.42185305631208192</v>
      </c>
      <c r="N25" s="56">
        <f t="shared" si="1"/>
        <v>0.12655591689362458</v>
      </c>
      <c r="O25" s="61">
        <f t="shared" si="2"/>
        <v>12.655591689362458</v>
      </c>
      <c r="P25" s="62">
        <f t="shared" si="3"/>
        <v>4.1763452574896114</v>
      </c>
      <c r="Q25" s="63"/>
      <c r="R25" s="71"/>
      <c r="S25" s="48">
        <f>SUM(P25)</f>
        <v>4.1763452574896114</v>
      </c>
    </row>
    <row r="26" spans="1:19">
      <c r="A26" s="46" t="s">
        <v>211</v>
      </c>
      <c r="B26" s="73" t="s">
        <v>17</v>
      </c>
      <c r="C26" s="47" t="s">
        <v>64</v>
      </c>
      <c r="D26" s="47">
        <v>2016</v>
      </c>
      <c r="E26" s="47">
        <v>384</v>
      </c>
      <c r="F26" s="47">
        <v>33</v>
      </c>
      <c r="G26" s="52">
        <v>0.33</v>
      </c>
      <c r="H26" s="53">
        <v>100</v>
      </c>
      <c r="I26" s="54" t="s">
        <v>212</v>
      </c>
      <c r="J26" s="70">
        <v>21</v>
      </c>
      <c r="K26" s="70">
        <v>89</v>
      </c>
      <c r="L26" s="55">
        <v>0.3</v>
      </c>
      <c r="M26" s="50">
        <f t="shared" si="0"/>
        <v>0.31502810910281553</v>
      </c>
      <c r="N26" s="56">
        <f t="shared" si="1"/>
        <v>9.4508432730844652E-2</v>
      </c>
      <c r="O26" s="61">
        <f t="shared" si="2"/>
        <v>9.450843273084466</v>
      </c>
      <c r="P26" s="62">
        <f t="shared" si="3"/>
        <v>3.1187782801178741</v>
      </c>
      <c r="Q26" s="63"/>
      <c r="R26" s="71"/>
      <c r="S26" s="48">
        <f>SUM(P26)</f>
        <v>3.1187782801178741</v>
      </c>
    </row>
    <row r="27" spans="1:19">
      <c r="A27" s="46" t="s">
        <v>159</v>
      </c>
      <c r="B27" s="73" t="s">
        <v>17</v>
      </c>
      <c r="C27" s="47" t="s">
        <v>64</v>
      </c>
      <c r="D27" s="47">
        <v>2016</v>
      </c>
      <c r="E27" s="47">
        <v>384</v>
      </c>
      <c r="F27" s="47">
        <v>33</v>
      </c>
      <c r="G27" s="52">
        <v>0.33</v>
      </c>
      <c r="H27" s="53">
        <v>100</v>
      </c>
      <c r="I27" s="54" t="s">
        <v>219</v>
      </c>
      <c r="J27" s="70">
        <v>27</v>
      </c>
      <c r="K27" s="70">
        <v>97</v>
      </c>
      <c r="L27" s="55">
        <v>0.3</v>
      </c>
      <c r="M27" s="50">
        <f t="shared" si="0"/>
        <v>0.25979645886989111</v>
      </c>
      <c r="N27" s="56">
        <f t="shared" si="1"/>
        <v>7.7938937660967336E-2</v>
      </c>
      <c r="O27" s="61">
        <f t="shared" si="2"/>
        <v>7.7938937660967333</v>
      </c>
      <c r="P27" s="62">
        <f t="shared" si="3"/>
        <v>2.5719849428119219</v>
      </c>
      <c r="Q27" s="63"/>
      <c r="R27" s="71"/>
      <c r="S27" s="48">
        <f>SUM(P27)</f>
        <v>2.5719849428119219</v>
      </c>
    </row>
    <row r="28" spans="1:19">
      <c r="A28" s="51" t="s">
        <v>77</v>
      </c>
      <c r="B28" s="73" t="s">
        <v>17</v>
      </c>
      <c r="C28" s="47" t="s">
        <v>54</v>
      </c>
      <c r="D28" s="47">
        <v>2016</v>
      </c>
      <c r="E28" s="47">
        <v>322</v>
      </c>
      <c r="F28" s="47">
        <v>39</v>
      </c>
      <c r="G28" s="52">
        <v>0.39</v>
      </c>
      <c r="H28" s="53">
        <v>100</v>
      </c>
      <c r="I28" s="54" t="s">
        <v>200</v>
      </c>
      <c r="J28" s="70">
        <v>63</v>
      </c>
      <c r="K28" s="70">
        <v>143</v>
      </c>
      <c r="L28" s="55">
        <v>0.5</v>
      </c>
      <c r="M28" s="50">
        <f t="shared" si="0"/>
        <v>0.13130507235605479</v>
      </c>
      <c r="N28" s="56">
        <f t="shared" si="1"/>
        <v>6.5652536178027396E-2</v>
      </c>
      <c r="O28" s="61">
        <f t="shared" si="2"/>
        <v>6.5652536178027399</v>
      </c>
      <c r="P28" s="62">
        <f t="shared" si="3"/>
        <v>2.5604489109430686</v>
      </c>
      <c r="Q28" s="63"/>
      <c r="R28" s="71"/>
      <c r="S28" s="48">
        <f>SUM(P28)</f>
        <v>2.5604489109430686</v>
      </c>
    </row>
    <row r="29" spans="1:19">
      <c r="A29" s="51" t="s">
        <v>65</v>
      </c>
      <c r="B29" s="72" t="s">
        <v>17</v>
      </c>
      <c r="C29" s="47" t="s">
        <v>8</v>
      </c>
      <c r="D29" s="47">
        <v>2015</v>
      </c>
      <c r="E29" s="47">
        <v>110</v>
      </c>
      <c r="F29" s="47">
        <v>49</v>
      </c>
      <c r="G29" s="69">
        <v>0.49</v>
      </c>
      <c r="H29" s="53">
        <v>100</v>
      </c>
      <c r="I29" s="54" t="s">
        <v>148</v>
      </c>
      <c r="J29" s="70">
        <v>47</v>
      </c>
      <c r="K29" s="70">
        <v>72</v>
      </c>
      <c r="L29" s="55">
        <v>0.9</v>
      </c>
      <c r="M29" s="50">
        <f t="shared" si="0"/>
        <v>5.99332865777348E-2</v>
      </c>
      <c r="N29" s="56">
        <f t="shared" si="1"/>
        <v>5.3939957919961319E-2</v>
      </c>
      <c r="O29" s="61">
        <f t="shared" si="2"/>
        <v>5.3939957919961321</v>
      </c>
      <c r="P29" s="62">
        <f t="shared" si="3"/>
        <v>2.6430579380781047</v>
      </c>
      <c r="Q29" s="63"/>
      <c r="R29" s="64" t="s">
        <v>176</v>
      </c>
      <c r="S29" s="48">
        <f>SUM(P29)*0.8</f>
        <v>2.114446350462484</v>
      </c>
    </row>
    <row r="30" spans="1:19">
      <c r="A30" s="51" t="s">
        <v>68</v>
      </c>
      <c r="B30" s="72" t="s">
        <v>17</v>
      </c>
      <c r="C30" s="47" t="s">
        <v>16</v>
      </c>
      <c r="D30" s="47">
        <v>2014</v>
      </c>
      <c r="E30" s="47">
        <v>144</v>
      </c>
      <c r="F30" s="47">
        <v>36</v>
      </c>
      <c r="G30" s="52">
        <v>0.36</v>
      </c>
      <c r="H30" s="53">
        <v>100</v>
      </c>
      <c r="I30" s="66" t="s">
        <v>100</v>
      </c>
      <c r="J30" s="49">
        <v>35</v>
      </c>
      <c r="K30" s="49">
        <v>100</v>
      </c>
      <c r="L30" s="55">
        <v>0.65</v>
      </c>
      <c r="M30" s="50">
        <f t="shared" si="0"/>
        <v>0.19024611343598621</v>
      </c>
      <c r="N30" s="56">
        <f t="shared" si="1"/>
        <v>0.12365997373339105</v>
      </c>
      <c r="O30" s="57">
        <f t="shared" si="2"/>
        <v>12.365997373339106</v>
      </c>
      <c r="P30" s="58">
        <f t="shared" si="3"/>
        <v>4.4517590544020775</v>
      </c>
      <c r="Q30" s="59"/>
      <c r="R30" s="64" t="s">
        <v>178</v>
      </c>
      <c r="S30" s="48">
        <f>SUM(P30)*0.4</f>
        <v>1.7807036217608312</v>
      </c>
    </row>
    <row r="31" spans="1:19">
      <c r="A31" s="51" t="s">
        <v>101</v>
      </c>
      <c r="B31" s="73" t="s">
        <v>17</v>
      </c>
      <c r="C31" s="47" t="s">
        <v>8</v>
      </c>
      <c r="D31" s="47">
        <v>2014</v>
      </c>
      <c r="E31" s="47">
        <v>192</v>
      </c>
      <c r="F31" s="47">
        <v>40</v>
      </c>
      <c r="G31" s="69">
        <v>0.4</v>
      </c>
      <c r="H31" s="53">
        <v>100</v>
      </c>
      <c r="I31" s="54" t="s">
        <v>102</v>
      </c>
      <c r="J31" s="70">
        <v>57</v>
      </c>
      <c r="K31" s="70">
        <v>121</v>
      </c>
      <c r="L31" s="55">
        <v>0.9</v>
      </c>
      <c r="M31" s="50">
        <f t="shared" si="0"/>
        <v>0.11649516864517939</v>
      </c>
      <c r="N31" s="56">
        <f t="shared" si="1"/>
        <v>0.10484565178066145</v>
      </c>
      <c r="O31" s="61">
        <f t="shared" si="2"/>
        <v>10.484565178066145</v>
      </c>
      <c r="P31" s="62">
        <f t="shared" si="3"/>
        <v>4.1938260712264581</v>
      </c>
      <c r="Q31" s="63"/>
      <c r="R31" s="64" t="s">
        <v>178</v>
      </c>
      <c r="S31" s="48">
        <f>SUM(P31)*0.4</f>
        <v>1.6775304284905834</v>
      </c>
    </row>
    <row r="32" spans="1:19">
      <c r="A32" s="46" t="s">
        <v>186</v>
      </c>
      <c r="B32" s="73" t="s">
        <v>17</v>
      </c>
      <c r="C32" s="47" t="s">
        <v>16</v>
      </c>
      <c r="D32" s="47">
        <v>2016</v>
      </c>
      <c r="E32" s="47">
        <v>266</v>
      </c>
      <c r="F32" s="47">
        <v>34</v>
      </c>
      <c r="G32" s="69">
        <v>0.34</v>
      </c>
      <c r="H32" s="53">
        <v>100</v>
      </c>
      <c r="I32" s="54" t="s">
        <v>196</v>
      </c>
      <c r="J32" s="70">
        <v>43</v>
      </c>
      <c r="K32" s="70">
        <v>73</v>
      </c>
      <c r="L32" s="55">
        <v>0.65</v>
      </c>
      <c r="M32" s="50">
        <f t="shared" si="0"/>
        <v>7.5008284803198336E-2</v>
      </c>
      <c r="N32" s="56">
        <f t="shared" si="1"/>
        <v>4.8755385122078922E-2</v>
      </c>
      <c r="O32" s="61">
        <f t="shared" si="2"/>
        <v>4.8755385122078918</v>
      </c>
      <c r="P32" s="62">
        <f t="shared" si="3"/>
        <v>1.6576830941506833</v>
      </c>
      <c r="Q32" s="63"/>
      <c r="R32" s="71"/>
      <c r="S32" s="48">
        <f>SUM(P32)</f>
        <v>1.6576830941506833</v>
      </c>
    </row>
    <row r="33" spans="1:19">
      <c r="A33" s="46" t="s">
        <v>158</v>
      </c>
      <c r="B33" s="73" t="s">
        <v>17</v>
      </c>
      <c r="C33" s="47" t="s">
        <v>64</v>
      </c>
      <c r="D33" s="47">
        <v>2016</v>
      </c>
      <c r="E33" s="47">
        <v>384</v>
      </c>
      <c r="F33" s="47">
        <v>33</v>
      </c>
      <c r="G33" s="52">
        <v>0.33</v>
      </c>
      <c r="H33" s="53">
        <v>100</v>
      </c>
      <c r="I33" s="54" t="s">
        <v>214</v>
      </c>
      <c r="J33" s="70">
        <v>40</v>
      </c>
      <c r="K33" s="70">
        <v>104</v>
      </c>
      <c r="L33" s="55">
        <v>0.3</v>
      </c>
      <c r="M33" s="50">
        <f t="shared" si="0"/>
        <v>0.16463137099951022</v>
      </c>
      <c r="N33" s="56">
        <f t="shared" si="1"/>
        <v>4.9389411299853067E-2</v>
      </c>
      <c r="O33" s="61">
        <f t="shared" si="2"/>
        <v>4.9389411299853068</v>
      </c>
      <c r="P33" s="62">
        <f t="shared" si="3"/>
        <v>1.6298505728951513</v>
      </c>
      <c r="Q33" s="63"/>
      <c r="R33" s="71"/>
      <c r="S33" s="48">
        <f>SUM(P33)</f>
        <v>1.6298505728951513</v>
      </c>
    </row>
    <row r="34" spans="1:19">
      <c r="A34" s="51" t="s">
        <v>71</v>
      </c>
      <c r="B34" s="73" t="s">
        <v>17</v>
      </c>
      <c r="C34" s="47" t="s">
        <v>16</v>
      </c>
      <c r="D34" s="47">
        <v>2016</v>
      </c>
      <c r="E34" s="47">
        <v>266</v>
      </c>
      <c r="F34" s="47">
        <v>34</v>
      </c>
      <c r="G34" s="69">
        <v>0.34</v>
      </c>
      <c r="H34" s="53">
        <v>100</v>
      </c>
      <c r="I34" s="54" t="s">
        <v>197</v>
      </c>
      <c r="J34" s="70">
        <v>52</v>
      </c>
      <c r="K34" s="70">
        <v>87</v>
      </c>
      <c r="L34" s="55">
        <v>0.65</v>
      </c>
      <c r="M34" s="50">
        <f t="shared" si="0"/>
        <v>7.2717867658930041E-2</v>
      </c>
      <c r="N34" s="56">
        <f t="shared" si="1"/>
        <v>4.7266613978304527E-2</v>
      </c>
      <c r="O34" s="61">
        <f t="shared" si="2"/>
        <v>4.726661397830453</v>
      </c>
      <c r="P34" s="62">
        <f t="shared" si="3"/>
        <v>1.6070648752623542</v>
      </c>
      <c r="Q34" s="63"/>
      <c r="R34" s="71"/>
      <c r="S34" s="48">
        <f>SUM(P34)</f>
        <v>1.6070648752623542</v>
      </c>
    </row>
    <row r="35" spans="1:19">
      <c r="A35" s="46" t="s">
        <v>187</v>
      </c>
      <c r="B35" s="73" t="s">
        <v>17</v>
      </c>
      <c r="C35" s="47" t="s">
        <v>16</v>
      </c>
      <c r="D35" s="47">
        <v>2016</v>
      </c>
      <c r="E35" s="47">
        <v>266</v>
      </c>
      <c r="F35" s="47">
        <v>34</v>
      </c>
      <c r="G35" s="69">
        <v>0.34</v>
      </c>
      <c r="H35" s="53">
        <v>100</v>
      </c>
      <c r="I35" s="54" t="s">
        <v>198</v>
      </c>
      <c r="J35" s="70">
        <v>54</v>
      </c>
      <c r="K35" s="70">
        <v>87</v>
      </c>
      <c r="L35" s="55">
        <v>0.65</v>
      </c>
      <c r="M35" s="50">
        <f t="shared" si="0"/>
        <v>6.7025907148558009E-2</v>
      </c>
      <c r="N35" s="56">
        <f t="shared" si="1"/>
        <v>4.3566839646562709E-2</v>
      </c>
      <c r="O35" s="61">
        <f t="shared" si="2"/>
        <v>4.3566839646562707</v>
      </c>
      <c r="P35" s="62">
        <f t="shared" si="3"/>
        <v>1.4812725479831321</v>
      </c>
      <c r="Q35" s="63"/>
      <c r="R35" s="71"/>
      <c r="S35" s="48">
        <f>SUM(P35)</f>
        <v>1.4812725479831321</v>
      </c>
    </row>
    <row r="36" spans="1:19">
      <c r="A36" s="46" t="s">
        <v>157</v>
      </c>
      <c r="B36" s="73" t="s">
        <v>17</v>
      </c>
      <c r="C36" s="47" t="s">
        <v>64</v>
      </c>
      <c r="D36" s="47">
        <v>2015</v>
      </c>
      <c r="E36" s="47">
        <v>90</v>
      </c>
      <c r="F36" s="47">
        <v>32</v>
      </c>
      <c r="G36" s="52">
        <v>0.32</v>
      </c>
      <c r="H36" s="53">
        <v>100</v>
      </c>
      <c r="I36" s="54" t="s">
        <v>160</v>
      </c>
      <c r="J36" s="70">
        <v>35</v>
      </c>
      <c r="K36" s="70">
        <v>90</v>
      </c>
      <c r="L36" s="55">
        <v>0.3</v>
      </c>
      <c r="M36" s="50">
        <f t="shared" si="0"/>
        <v>0.16175921379148356</v>
      </c>
      <c r="N36" s="56">
        <f t="shared" si="1"/>
        <v>4.8527764137445063E-2</v>
      </c>
      <c r="O36" s="61">
        <f t="shared" si="2"/>
        <v>4.8527764137445066</v>
      </c>
      <c r="P36" s="62">
        <f t="shared" si="3"/>
        <v>1.5528884523982422</v>
      </c>
      <c r="Q36" s="63"/>
      <c r="R36" s="64" t="s">
        <v>176</v>
      </c>
      <c r="S36" s="48">
        <f>SUM(P36)*0.8</f>
        <v>1.2423107619185938</v>
      </c>
    </row>
    <row r="37" spans="1:19">
      <c r="A37" s="51" t="s">
        <v>78</v>
      </c>
      <c r="B37" s="73" t="s">
        <v>17</v>
      </c>
      <c r="C37" s="47" t="s">
        <v>64</v>
      </c>
      <c r="D37" s="47">
        <v>2014</v>
      </c>
      <c r="E37" s="47">
        <v>111</v>
      </c>
      <c r="F37" s="47">
        <v>34</v>
      </c>
      <c r="G37" s="52">
        <v>0.34</v>
      </c>
      <c r="H37" s="53">
        <v>100</v>
      </c>
      <c r="I37" s="54" t="s">
        <v>108</v>
      </c>
      <c r="J37" s="70">
        <v>11</v>
      </c>
      <c r="K37" s="70">
        <v>29</v>
      </c>
      <c r="L37" s="55">
        <v>0.3</v>
      </c>
      <c r="M37" s="50">
        <f t="shared" si="0"/>
        <v>0.16828069168630799</v>
      </c>
      <c r="N37" s="56">
        <f t="shared" si="1"/>
        <v>5.0484207505892394E-2</v>
      </c>
      <c r="O37" s="61">
        <f t="shared" si="2"/>
        <v>5.0484207505892398</v>
      </c>
      <c r="P37" s="62">
        <f t="shared" si="3"/>
        <v>1.7164630552003417</v>
      </c>
      <c r="Q37" s="63"/>
      <c r="R37" s="64" t="s">
        <v>147</v>
      </c>
      <c r="S37" s="48">
        <f>SUM(P37)*0.72</f>
        <v>1.235853399744246</v>
      </c>
    </row>
    <row r="38" spans="1:19">
      <c r="A38" s="51" t="s">
        <v>117</v>
      </c>
      <c r="B38" s="73" t="s">
        <v>17</v>
      </c>
      <c r="C38" s="47" t="s">
        <v>54</v>
      </c>
      <c r="D38" s="47">
        <v>2016</v>
      </c>
      <c r="E38" s="47">
        <v>322</v>
      </c>
      <c r="F38" s="47">
        <v>39</v>
      </c>
      <c r="G38" s="52">
        <v>0.39</v>
      </c>
      <c r="H38" s="53">
        <v>100</v>
      </c>
      <c r="I38" s="54" t="s">
        <v>204</v>
      </c>
      <c r="J38" s="70">
        <v>17</v>
      </c>
      <c r="K38" s="70">
        <v>28</v>
      </c>
      <c r="L38" s="55">
        <v>0.5</v>
      </c>
      <c r="M38" s="50">
        <f t="shared" si="0"/>
        <v>7.0313847180380792E-2</v>
      </c>
      <c r="N38" s="56">
        <f t="shared" si="1"/>
        <v>3.5156923590190396E-2</v>
      </c>
      <c r="O38" s="61">
        <f t="shared" si="2"/>
        <v>3.5156923590190394</v>
      </c>
      <c r="P38" s="62">
        <f t="shared" si="3"/>
        <v>1.3711200200174254</v>
      </c>
      <c r="Q38" s="63"/>
      <c r="R38" s="64" t="s">
        <v>51</v>
      </c>
      <c r="S38" s="48">
        <f>SUM(P38)*0.9</f>
        <v>1.2340080180156829</v>
      </c>
    </row>
    <row r="39" spans="1:19">
      <c r="A39" s="51" t="s">
        <v>67</v>
      </c>
      <c r="B39" s="73" t="s">
        <v>17</v>
      </c>
      <c r="C39" s="47" t="s">
        <v>54</v>
      </c>
      <c r="D39" s="47">
        <v>2014</v>
      </c>
      <c r="E39" s="47">
        <v>134</v>
      </c>
      <c r="F39" s="47">
        <v>36</v>
      </c>
      <c r="G39" s="52">
        <v>0.36</v>
      </c>
      <c r="H39" s="53">
        <v>100</v>
      </c>
      <c r="I39" s="54" t="s">
        <v>103</v>
      </c>
      <c r="J39" s="49">
        <v>51</v>
      </c>
      <c r="K39" s="49">
        <v>134</v>
      </c>
      <c r="L39" s="55">
        <v>0.5</v>
      </c>
      <c r="M39" s="50">
        <f t="shared" si="0"/>
        <v>0.16738692771835434</v>
      </c>
      <c r="N39" s="56">
        <f t="shared" si="1"/>
        <v>8.369346385917717E-2</v>
      </c>
      <c r="O39" s="61">
        <f t="shared" si="2"/>
        <v>8.3693463859177175</v>
      </c>
      <c r="P39" s="62">
        <f t="shared" si="3"/>
        <v>3.0129646989303782</v>
      </c>
      <c r="Q39" s="63"/>
      <c r="R39" s="64" t="s">
        <v>178</v>
      </c>
      <c r="S39" s="48">
        <f>SUM(P39)*0.4</f>
        <v>1.2051858795721513</v>
      </c>
    </row>
    <row r="40" spans="1:19">
      <c r="A40" s="51" t="s">
        <v>86</v>
      </c>
      <c r="B40" s="73" t="s">
        <v>17</v>
      </c>
      <c r="C40" s="47" t="s">
        <v>54</v>
      </c>
      <c r="D40" s="47">
        <v>2015</v>
      </c>
      <c r="E40" s="47">
        <v>162</v>
      </c>
      <c r="F40" s="47">
        <v>40</v>
      </c>
      <c r="G40" s="52">
        <v>0.4</v>
      </c>
      <c r="H40" s="53">
        <v>100</v>
      </c>
      <c r="I40" s="54" t="s">
        <v>151</v>
      </c>
      <c r="J40" s="49">
        <v>101</v>
      </c>
      <c r="K40" s="49">
        <v>166</v>
      </c>
      <c r="L40" s="55">
        <v>0.5</v>
      </c>
      <c r="M40" s="50">
        <f t="shared" si="0"/>
        <v>6.9992484461694496E-2</v>
      </c>
      <c r="N40" s="56">
        <f t="shared" si="1"/>
        <v>3.4996242230847248E-2</v>
      </c>
      <c r="O40" s="61">
        <f t="shared" si="2"/>
        <v>3.4996242230847248</v>
      </c>
      <c r="P40" s="62">
        <f t="shared" si="3"/>
        <v>1.3998496892338901</v>
      </c>
      <c r="Q40" s="63"/>
      <c r="R40" s="64" t="s">
        <v>176</v>
      </c>
      <c r="S40" s="48">
        <f>SUM(P40)*0.8</f>
        <v>1.1198797513871122</v>
      </c>
    </row>
    <row r="41" spans="1:19">
      <c r="A41" s="46" t="s">
        <v>192</v>
      </c>
      <c r="B41" s="73" t="s">
        <v>17</v>
      </c>
      <c r="C41" s="47" t="s">
        <v>16</v>
      </c>
      <c r="D41" s="47">
        <v>2016</v>
      </c>
      <c r="E41" s="47">
        <v>266</v>
      </c>
      <c r="F41" s="47">
        <v>34</v>
      </c>
      <c r="G41" s="69">
        <v>0.34</v>
      </c>
      <c r="H41" s="53">
        <v>100</v>
      </c>
      <c r="I41" s="54" t="s">
        <v>193</v>
      </c>
      <c r="J41" s="70">
        <v>73</v>
      </c>
      <c r="K41" s="70">
        <v>102</v>
      </c>
      <c r="L41" s="55">
        <v>0.65</v>
      </c>
      <c r="M41" s="50">
        <f t="shared" si="0"/>
        <v>4.8431931859828428E-2</v>
      </c>
      <c r="N41" s="56">
        <f t="shared" si="1"/>
        <v>3.1480755708888482E-2</v>
      </c>
      <c r="O41" s="61">
        <f t="shared" si="2"/>
        <v>3.1480755708888482</v>
      </c>
      <c r="P41" s="62">
        <f t="shared" si="3"/>
        <v>1.0703456941022085</v>
      </c>
      <c r="Q41" s="63"/>
      <c r="R41" s="71"/>
      <c r="S41" s="48">
        <f>SUM(P41)</f>
        <v>1.0703456941022085</v>
      </c>
    </row>
    <row r="42" spans="1:19">
      <c r="A42" s="51" t="s">
        <v>109</v>
      </c>
      <c r="B42" s="73" t="s">
        <v>17</v>
      </c>
      <c r="C42" s="47" t="s">
        <v>16</v>
      </c>
      <c r="D42" s="47">
        <v>2016</v>
      </c>
      <c r="E42" s="47">
        <v>266</v>
      </c>
      <c r="F42" s="47">
        <v>34</v>
      </c>
      <c r="G42" s="69">
        <v>0.34</v>
      </c>
      <c r="H42" s="53">
        <v>100</v>
      </c>
      <c r="I42" s="54" t="s">
        <v>191</v>
      </c>
      <c r="J42" s="70">
        <v>63</v>
      </c>
      <c r="K42" s="70">
        <v>84</v>
      </c>
      <c r="L42" s="55">
        <v>0.65</v>
      </c>
      <c r="M42" s="50">
        <f t="shared" si="0"/>
        <v>4.3259925007268357E-2</v>
      </c>
      <c r="N42" s="56">
        <f t="shared" si="1"/>
        <v>2.8118951254724432E-2</v>
      </c>
      <c r="O42" s="61">
        <f t="shared" si="2"/>
        <v>2.8118951254724434</v>
      </c>
      <c r="P42" s="62">
        <f t="shared" si="3"/>
        <v>0.95604434266063076</v>
      </c>
      <c r="Q42" s="63"/>
      <c r="R42" s="71"/>
      <c r="S42" s="48">
        <f>SUM(P42)</f>
        <v>0.95604434266063076</v>
      </c>
    </row>
    <row r="43" spans="1:19">
      <c r="A43" s="46" t="s">
        <v>155</v>
      </c>
      <c r="B43" s="73" t="s">
        <v>17</v>
      </c>
      <c r="C43" s="47" t="s">
        <v>64</v>
      </c>
      <c r="D43" s="47">
        <v>2016</v>
      </c>
      <c r="E43" s="47">
        <v>384</v>
      </c>
      <c r="F43" s="47">
        <v>33</v>
      </c>
      <c r="G43" s="52">
        <v>0.33</v>
      </c>
      <c r="H43" s="53">
        <v>100</v>
      </c>
      <c r="I43" s="54" t="s">
        <v>206</v>
      </c>
      <c r="J43" s="70">
        <v>48</v>
      </c>
      <c r="K43" s="70">
        <v>92</v>
      </c>
      <c r="L43" s="55">
        <v>0.3</v>
      </c>
      <c r="M43" s="50">
        <f t="shared" si="0"/>
        <v>9.6021002095444882E-2</v>
      </c>
      <c r="N43" s="56">
        <f t="shared" si="1"/>
        <v>2.8806300628633465E-2</v>
      </c>
      <c r="O43" s="61">
        <f t="shared" si="2"/>
        <v>2.8806300628633466</v>
      </c>
      <c r="P43" s="62">
        <f t="shared" si="3"/>
        <v>0.95060792074490441</v>
      </c>
      <c r="Q43" s="63"/>
      <c r="R43" s="71"/>
      <c r="S43" s="48">
        <f>SUM(P43)</f>
        <v>0.95060792074490441</v>
      </c>
    </row>
    <row r="44" spans="1:19">
      <c r="A44" s="46" t="s">
        <v>166</v>
      </c>
      <c r="B44" s="73" t="s">
        <v>17</v>
      </c>
      <c r="C44" s="47" t="s">
        <v>64</v>
      </c>
      <c r="D44" s="47">
        <v>2015</v>
      </c>
      <c r="E44" s="47">
        <v>92</v>
      </c>
      <c r="F44" s="47">
        <v>32</v>
      </c>
      <c r="G44" s="52">
        <v>0.32</v>
      </c>
      <c r="H44" s="53">
        <v>100</v>
      </c>
      <c r="I44" s="54" t="s">
        <v>168</v>
      </c>
      <c r="J44" s="70">
        <v>42</v>
      </c>
      <c r="K44" s="70">
        <v>92</v>
      </c>
      <c r="L44" s="55">
        <v>0.3</v>
      </c>
      <c r="M44" s="50">
        <f t="shared" si="0"/>
        <v>0.12329840237006127</v>
      </c>
      <c r="N44" s="56">
        <f t="shared" si="1"/>
        <v>3.6989520711018381E-2</v>
      </c>
      <c r="O44" s="61">
        <f t="shared" si="2"/>
        <v>3.698952071101838</v>
      </c>
      <c r="P44" s="62">
        <f t="shared" si="3"/>
        <v>1.1836646627525882</v>
      </c>
      <c r="Q44" s="63"/>
      <c r="R44" s="64" t="s">
        <v>176</v>
      </c>
      <c r="S44" s="48">
        <f>SUM(P44)*0.8</f>
        <v>0.94693173020207055</v>
      </c>
    </row>
    <row r="45" spans="1:19">
      <c r="A45" s="51" t="s">
        <v>53</v>
      </c>
      <c r="B45" s="73" t="s">
        <v>17</v>
      </c>
      <c r="C45" s="47" t="s">
        <v>16</v>
      </c>
      <c r="D45" s="47">
        <v>2016</v>
      </c>
      <c r="E45" s="47">
        <v>266</v>
      </c>
      <c r="F45" s="47">
        <v>34</v>
      </c>
      <c r="G45" s="69">
        <v>0.34</v>
      </c>
      <c r="H45" s="53">
        <v>100</v>
      </c>
      <c r="I45" s="54" t="s">
        <v>190</v>
      </c>
      <c r="J45" s="70">
        <v>85</v>
      </c>
      <c r="K45" s="70">
        <v>112</v>
      </c>
      <c r="L45" s="55">
        <v>0.65</v>
      </c>
      <c r="M45" s="50">
        <f t="shared" si="0"/>
        <v>4.2022544709882412E-2</v>
      </c>
      <c r="N45" s="56">
        <f t="shared" si="1"/>
        <v>2.7314654061423568E-2</v>
      </c>
      <c r="O45" s="61">
        <f t="shared" si="2"/>
        <v>2.7314654061423567</v>
      </c>
      <c r="P45" s="62">
        <f t="shared" si="3"/>
        <v>0.92869823808840135</v>
      </c>
      <c r="Q45" s="63"/>
      <c r="R45" s="71"/>
      <c r="S45" s="83">
        <f>SUM(P45)</f>
        <v>0.92869823808840135</v>
      </c>
    </row>
    <row r="46" spans="1:19">
      <c r="A46" s="51" t="s">
        <v>106</v>
      </c>
      <c r="B46" s="72" t="s">
        <v>17</v>
      </c>
      <c r="C46" s="47" t="s">
        <v>16</v>
      </c>
      <c r="D46" s="47">
        <v>2014</v>
      </c>
      <c r="E46" s="47">
        <v>144</v>
      </c>
      <c r="F46" s="47">
        <v>36</v>
      </c>
      <c r="G46" s="52">
        <v>0.36</v>
      </c>
      <c r="H46" s="53">
        <v>100</v>
      </c>
      <c r="I46" s="66" t="s">
        <v>107</v>
      </c>
      <c r="J46" s="49">
        <v>60</v>
      </c>
      <c r="K46" s="49">
        <v>100</v>
      </c>
      <c r="L46" s="55">
        <v>0.65</v>
      </c>
      <c r="M46" s="50">
        <f t="shared" si="0"/>
        <v>7.2123750958550129E-2</v>
      </c>
      <c r="N46" s="56">
        <f t="shared" si="1"/>
        <v>4.6880438123057588E-2</v>
      </c>
      <c r="O46" s="57">
        <f t="shared" si="2"/>
        <v>4.6880438123057591</v>
      </c>
      <c r="P46" s="58">
        <f t="shared" si="3"/>
        <v>1.6876957724300732</v>
      </c>
      <c r="Q46" s="59"/>
      <c r="R46" s="64" t="s">
        <v>178</v>
      </c>
      <c r="S46" s="48">
        <f>SUM(P46)*0.4</f>
        <v>0.67507830897202936</v>
      </c>
    </row>
    <row r="47" spans="1:19">
      <c r="A47" s="46" t="s">
        <v>194</v>
      </c>
      <c r="B47" s="73" t="s">
        <v>17</v>
      </c>
      <c r="C47" s="47" t="s">
        <v>16</v>
      </c>
      <c r="D47" s="47">
        <v>2016</v>
      </c>
      <c r="E47" s="47">
        <v>266</v>
      </c>
      <c r="F47" s="47">
        <v>34</v>
      </c>
      <c r="G47" s="69">
        <v>0.34</v>
      </c>
      <c r="H47" s="53">
        <v>100</v>
      </c>
      <c r="I47" s="54" t="s">
        <v>195</v>
      </c>
      <c r="J47" s="70">
        <v>91</v>
      </c>
      <c r="K47" s="70">
        <v>102</v>
      </c>
      <c r="L47" s="55">
        <v>0.65</v>
      </c>
      <c r="M47" s="50">
        <f t="shared" si="0"/>
        <v>2.7714147604984259E-2</v>
      </c>
      <c r="N47" s="56">
        <f t="shared" si="1"/>
        <v>1.8014195943239768E-2</v>
      </c>
      <c r="O47" s="61">
        <f t="shared" si="2"/>
        <v>1.8014195943239768</v>
      </c>
      <c r="P47" s="62">
        <f t="shared" si="3"/>
        <v>0.61248266207015212</v>
      </c>
      <c r="Q47" s="63"/>
      <c r="R47" s="71"/>
      <c r="S47" s="48">
        <f>SUM(P47)</f>
        <v>0.61248266207015212</v>
      </c>
    </row>
    <row r="48" spans="1:19">
      <c r="A48" s="46" t="s">
        <v>208</v>
      </c>
      <c r="B48" s="73" t="s">
        <v>17</v>
      </c>
      <c r="C48" s="47" t="s">
        <v>64</v>
      </c>
      <c r="D48" s="47">
        <v>2016</v>
      </c>
      <c r="E48" s="47">
        <v>384</v>
      </c>
      <c r="F48" s="47">
        <v>33</v>
      </c>
      <c r="G48" s="52">
        <v>0.33</v>
      </c>
      <c r="H48" s="53">
        <v>100</v>
      </c>
      <c r="I48" s="54" t="s">
        <v>209</v>
      </c>
      <c r="J48" s="70">
        <v>60</v>
      </c>
      <c r="K48" s="70">
        <v>89</v>
      </c>
      <c r="L48" s="55">
        <v>0.3</v>
      </c>
      <c r="M48" s="50">
        <f t="shared" si="0"/>
        <v>5.5696498379552345E-2</v>
      </c>
      <c r="N48" s="56">
        <f t="shared" si="1"/>
        <v>1.6708949513865704E-2</v>
      </c>
      <c r="O48" s="61">
        <f t="shared" si="2"/>
        <v>1.6708949513865705</v>
      </c>
      <c r="P48" s="62">
        <f t="shared" si="3"/>
        <v>0.55139533395756835</v>
      </c>
      <c r="Q48" s="63"/>
      <c r="R48" s="71"/>
      <c r="S48" s="48">
        <f>SUM(P48)</f>
        <v>0.55139533395756835</v>
      </c>
    </row>
    <row r="49" spans="1:27">
      <c r="A49" s="51" t="s">
        <v>111</v>
      </c>
      <c r="B49" s="73" t="s">
        <v>17</v>
      </c>
      <c r="C49" s="47" t="s">
        <v>8</v>
      </c>
      <c r="D49" s="47">
        <v>2014</v>
      </c>
      <c r="E49" s="47">
        <v>162</v>
      </c>
      <c r="F49" s="47">
        <v>40</v>
      </c>
      <c r="G49" s="69">
        <v>0.4</v>
      </c>
      <c r="H49" s="53">
        <v>100</v>
      </c>
      <c r="I49" s="54" t="s">
        <v>112</v>
      </c>
      <c r="J49" s="70">
        <v>78</v>
      </c>
      <c r="K49" s="70">
        <v>95</v>
      </c>
      <c r="L49" s="55">
        <v>0.9</v>
      </c>
      <c r="M49" s="50">
        <f t="shared" si="0"/>
        <v>3.4477107550721336E-2</v>
      </c>
      <c r="N49" s="56">
        <f t="shared" si="1"/>
        <v>3.1029396795649204E-2</v>
      </c>
      <c r="O49" s="61">
        <f t="shared" si="2"/>
        <v>3.1029396795649204</v>
      </c>
      <c r="P49" s="62">
        <f t="shared" si="3"/>
        <v>1.2411758718259682</v>
      </c>
      <c r="Q49" s="63"/>
      <c r="R49" s="64" t="s">
        <v>178</v>
      </c>
      <c r="S49" s="48">
        <f>SUM(P49)*0.4</f>
        <v>0.49647034873038731</v>
      </c>
    </row>
    <row r="50" spans="1:27">
      <c r="A50" s="46" t="s">
        <v>217</v>
      </c>
      <c r="B50" s="73" t="s">
        <v>17</v>
      </c>
      <c r="C50" s="47" t="s">
        <v>64</v>
      </c>
      <c r="D50" s="47">
        <v>2016</v>
      </c>
      <c r="E50" s="47">
        <v>384</v>
      </c>
      <c r="F50" s="47">
        <v>33</v>
      </c>
      <c r="G50" s="52">
        <v>0.33</v>
      </c>
      <c r="H50" s="53">
        <v>100</v>
      </c>
      <c r="I50" s="54" t="s">
        <v>218</v>
      </c>
      <c r="J50" s="70">
        <v>71</v>
      </c>
      <c r="K50" s="70">
        <v>97</v>
      </c>
      <c r="L50" s="55">
        <v>0.3</v>
      </c>
      <c r="M50" s="50">
        <f t="shared" si="0"/>
        <v>4.5893483682921621E-2</v>
      </c>
      <c r="N50" s="56">
        <f t="shared" si="1"/>
        <v>1.3768045104876486E-2</v>
      </c>
      <c r="O50" s="61">
        <f t="shared" si="2"/>
        <v>1.3768045104876485</v>
      </c>
      <c r="P50" s="62">
        <f t="shared" si="3"/>
        <v>0.45434548846092404</v>
      </c>
      <c r="Q50" s="63"/>
      <c r="R50" s="71"/>
      <c r="S50" s="48">
        <f>SUM(P50)</f>
        <v>0.45434548846092404</v>
      </c>
    </row>
    <row r="51" spans="1:27">
      <c r="A51" s="51" t="s">
        <v>76</v>
      </c>
      <c r="B51" s="73" t="s">
        <v>17</v>
      </c>
      <c r="C51" s="47" t="s">
        <v>54</v>
      </c>
      <c r="D51" s="47">
        <v>2014</v>
      </c>
      <c r="E51" s="47">
        <v>163</v>
      </c>
      <c r="F51" s="47">
        <v>36</v>
      </c>
      <c r="G51" s="52">
        <v>0.36</v>
      </c>
      <c r="H51" s="53">
        <v>100</v>
      </c>
      <c r="I51" s="54" t="s">
        <v>113</v>
      </c>
      <c r="J51" s="49">
        <v>105</v>
      </c>
      <c r="K51" s="49">
        <v>163</v>
      </c>
      <c r="L51" s="55">
        <v>0.5</v>
      </c>
      <c r="M51" s="50">
        <f t="shared" si="0"/>
        <v>6.1745029898028901E-2</v>
      </c>
      <c r="N51" s="56">
        <f t="shared" si="1"/>
        <v>3.0872514949014451E-2</v>
      </c>
      <c r="O51" s="61">
        <f t="shared" si="2"/>
        <v>3.0872514949014449</v>
      </c>
      <c r="P51" s="62">
        <f t="shared" si="3"/>
        <v>1.1114105381645201</v>
      </c>
      <c r="Q51" s="63"/>
      <c r="R51" s="64" t="s">
        <v>178</v>
      </c>
      <c r="S51" s="83">
        <f>SUM(P51)*0.4</f>
        <v>0.44456421526580803</v>
      </c>
    </row>
    <row r="52" spans="1:27" ht="13.5" customHeight="1">
      <c r="A52" s="51" t="s">
        <v>62</v>
      </c>
      <c r="B52" s="73" t="s">
        <v>17</v>
      </c>
      <c r="C52" s="47" t="s">
        <v>8</v>
      </c>
      <c r="D52" s="47">
        <v>2014</v>
      </c>
      <c r="E52" s="47">
        <v>192</v>
      </c>
      <c r="F52" s="47">
        <v>40</v>
      </c>
      <c r="G52" s="69">
        <v>0.4</v>
      </c>
      <c r="H52" s="53">
        <v>100</v>
      </c>
      <c r="I52" s="66" t="s">
        <v>115</v>
      </c>
      <c r="J52" s="49">
        <v>25</v>
      </c>
      <c r="K52" s="49">
        <v>34</v>
      </c>
      <c r="L52" s="55">
        <v>0.65</v>
      </c>
      <c r="M52" s="50">
        <f t="shared" si="0"/>
        <v>4.539269700698817E-2</v>
      </c>
      <c r="N52" s="56">
        <f t="shared" si="1"/>
        <v>2.950525305454231E-2</v>
      </c>
      <c r="O52" s="57">
        <f t="shared" si="2"/>
        <v>2.9505253054542311</v>
      </c>
      <c r="P52" s="58">
        <f t="shared" si="3"/>
        <v>1.1802101221816925</v>
      </c>
      <c r="Q52" s="59"/>
      <c r="R52" s="64" t="s">
        <v>185</v>
      </c>
      <c r="S52" s="48">
        <f>SUM(P52)*0.36</f>
        <v>0.42487564398540928</v>
      </c>
      <c r="W52" t="s">
        <v>17</v>
      </c>
      <c r="X52" s="75">
        <v>108.7766</v>
      </c>
      <c r="Z52">
        <f>X52/X64</f>
        <v>45.444152350037029</v>
      </c>
      <c r="AA52">
        <v>45.5</v>
      </c>
    </row>
    <row r="53" spans="1:27" ht="13.5" customHeight="1">
      <c r="A53" s="46" t="s">
        <v>215</v>
      </c>
      <c r="B53" s="73" t="s">
        <v>17</v>
      </c>
      <c r="C53" s="47" t="s">
        <v>64</v>
      </c>
      <c r="D53" s="47">
        <v>2016</v>
      </c>
      <c r="E53" s="47">
        <v>384</v>
      </c>
      <c r="F53" s="47">
        <v>33</v>
      </c>
      <c r="G53" s="52">
        <v>0.33</v>
      </c>
      <c r="H53" s="53">
        <v>100</v>
      </c>
      <c r="I53" s="54" t="s">
        <v>216</v>
      </c>
      <c r="J53" s="70">
        <v>77</v>
      </c>
      <c r="K53" s="70">
        <v>97</v>
      </c>
      <c r="L53" s="55">
        <v>0.3</v>
      </c>
      <c r="M53" s="50">
        <f t="shared" si="0"/>
        <v>3.7570532556860936E-2</v>
      </c>
      <c r="N53" s="56">
        <f t="shared" si="1"/>
        <v>1.1271159767058281E-2</v>
      </c>
      <c r="O53" s="61">
        <f t="shared" si="2"/>
        <v>1.1271159767058281</v>
      </c>
      <c r="P53" s="62">
        <f t="shared" si="3"/>
        <v>0.37194827231292327</v>
      </c>
      <c r="Q53" s="63"/>
      <c r="R53" s="71"/>
      <c r="S53" s="48">
        <f>SUM(P53)</f>
        <v>0.37194827231292327</v>
      </c>
      <c r="W53" t="s">
        <v>15</v>
      </c>
      <c r="X53" s="75">
        <v>34.358600000000003</v>
      </c>
      <c r="Z53">
        <f>X53/X64</f>
        <v>14.354166731944025</v>
      </c>
      <c r="AA53">
        <v>14.5</v>
      </c>
    </row>
    <row r="54" spans="1:27" ht="13.5" customHeight="1">
      <c r="A54" s="51" t="s">
        <v>58</v>
      </c>
      <c r="B54" s="73" t="s">
        <v>17</v>
      </c>
      <c r="C54" s="47" t="s">
        <v>64</v>
      </c>
      <c r="D54" s="47">
        <v>2014</v>
      </c>
      <c r="E54" s="47">
        <v>111</v>
      </c>
      <c r="F54" s="47">
        <v>34</v>
      </c>
      <c r="G54" s="52">
        <v>0.34</v>
      </c>
      <c r="H54" s="53">
        <v>100</v>
      </c>
      <c r="I54" s="54" t="s">
        <v>119</v>
      </c>
      <c r="J54" s="70">
        <v>70</v>
      </c>
      <c r="K54" s="70">
        <v>111</v>
      </c>
      <c r="L54" s="55">
        <v>0.3</v>
      </c>
      <c r="M54" s="50">
        <f t="shared" si="0"/>
        <v>6.4727893881869725E-2</v>
      </c>
      <c r="N54" s="56">
        <f t="shared" si="1"/>
        <v>1.9418368164560915E-2</v>
      </c>
      <c r="O54" s="61">
        <f t="shared" si="2"/>
        <v>1.9418368164560915</v>
      </c>
      <c r="P54" s="62">
        <f t="shared" si="3"/>
        <v>0.66022451759507117</v>
      </c>
      <c r="Q54" s="63"/>
      <c r="R54" s="64" t="s">
        <v>178</v>
      </c>
      <c r="S54" s="83">
        <f>SUM(P54)*0.4</f>
        <v>0.26408980703802848</v>
      </c>
      <c r="W54" t="s">
        <v>20</v>
      </c>
      <c r="X54" s="74">
        <v>1.3862000000000001</v>
      </c>
      <c r="Z54">
        <f>X54/X64</f>
        <v>0.57911981058078055</v>
      </c>
      <c r="AA54">
        <v>0.5</v>
      </c>
    </row>
    <row r="55" spans="1:27" ht="13.5" customHeight="1">
      <c r="A55" s="51" t="s">
        <v>80</v>
      </c>
      <c r="B55" s="73" t="s">
        <v>17</v>
      </c>
      <c r="C55" s="47" t="s">
        <v>64</v>
      </c>
      <c r="D55" s="47">
        <v>2014</v>
      </c>
      <c r="E55" s="47">
        <v>100</v>
      </c>
      <c r="F55" s="47">
        <v>34</v>
      </c>
      <c r="G55" s="52">
        <v>0.34</v>
      </c>
      <c r="H55" s="53">
        <v>100</v>
      </c>
      <c r="I55" s="54" t="s">
        <v>120</v>
      </c>
      <c r="J55" s="70">
        <v>66</v>
      </c>
      <c r="K55" s="70">
        <v>100</v>
      </c>
      <c r="L55" s="55">
        <v>0.3</v>
      </c>
      <c r="M55" s="50">
        <f t="shared" si="0"/>
        <v>5.8460972597477644E-2</v>
      </c>
      <c r="N55" s="56">
        <f t="shared" si="1"/>
        <v>1.7538291779243292E-2</v>
      </c>
      <c r="O55" s="61">
        <f t="shared" si="2"/>
        <v>1.7538291779243291</v>
      </c>
      <c r="P55" s="62">
        <f t="shared" si="3"/>
        <v>0.596301920494272</v>
      </c>
      <c r="Q55" s="63"/>
      <c r="R55" s="64" t="s">
        <v>178</v>
      </c>
      <c r="S55" s="48">
        <f>SUM(P55)*0.4</f>
        <v>0.23852076819770882</v>
      </c>
      <c r="W55" t="s">
        <v>171</v>
      </c>
      <c r="X55" s="75">
        <v>46.969200000000001</v>
      </c>
      <c r="Z55">
        <f>X55/X64</f>
        <v>19.622561107438173</v>
      </c>
      <c r="AA55">
        <v>19.5</v>
      </c>
    </row>
    <row r="56" spans="1:27">
      <c r="A56" s="46" t="s">
        <v>164</v>
      </c>
      <c r="B56" s="73" t="s">
        <v>17</v>
      </c>
      <c r="C56" s="47" t="s">
        <v>64</v>
      </c>
      <c r="D56" s="47">
        <v>2016</v>
      </c>
      <c r="E56" s="47">
        <v>384</v>
      </c>
      <c r="F56" s="47">
        <v>33</v>
      </c>
      <c r="G56" s="52">
        <v>0.33</v>
      </c>
      <c r="H56" s="53">
        <v>100</v>
      </c>
      <c r="I56" s="54" t="s">
        <v>205</v>
      </c>
      <c r="J56" s="70">
        <v>88</v>
      </c>
      <c r="K56" s="70">
        <v>92</v>
      </c>
      <c r="L56" s="55">
        <v>0.3</v>
      </c>
      <c r="M56" s="50">
        <f t="shared" si="0"/>
        <v>2.2903402484366852E-2</v>
      </c>
      <c r="N56" s="56">
        <f t="shared" si="1"/>
        <v>6.8710207453100552E-3</v>
      </c>
      <c r="O56" s="61">
        <f t="shared" si="2"/>
        <v>0.68710207453100547</v>
      </c>
      <c r="P56" s="62">
        <f t="shared" si="3"/>
        <v>0.22674368459523181</v>
      </c>
      <c r="Q56" s="63"/>
      <c r="R56" s="71"/>
      <c r="S56" s="48">
        <f>SUM(P56)</f>
        <v>0.22674368459523181</v>
      </c>
      <c r="X56" s="6">
        <f>SUM(X52:X55)</f>
        <v>191.4906</v>
      </c>
      <c r="AA56">
        <f>SUM(AA52:AA55)</f>
        <v>80</v>
      </c>
    </row>
    <row r="57" spans="1:27">
      <c r="A57" s="46" t="s">
        <v>153</v>
      </c>
      <c r="B57" s="73" t="s">
        <v>17</v>
      </c>
      <c r="C57" s="47" t="s">
        <v>64</v>
      </c>
      <c r="D57" s="47">
        <v>2015</v>
      </c>
      <c r="E57" s="47">
        <v>95</v>
      </c>
      <c r="F57" s="47">
        <v>32</v>
      </c>
      <c r="G57" s="52">
        <v>0.32</v>
      </c>
      <c r="H57" s="53">
        <v>100</v>
      </c>
      <c r="I57" s="54" t="s">
        <v>154</v>
      </c>
      <c r="J57" s="70">
        <v>83</v>
      </c>
      <c r="K57" s="70">
        <v>95</v>
      </c>
      <c r="L57" s="55">
        <v>0.3</v>
      </c>
      <c r="M57" s="50">
        <f t="shared" si="0"/>
        <v>2.9308184220002396E-2</v>
      </c>
      <c r="N57" s="56">
        <f t="shared" si="1"/>
        <v>8.7924552660007191E-3</v>
      </c>
      <c r="O57" s="61">
        <f t="shared" si="2"/>
        <v>0.87924552660007194</v>
      </c>
      <c r="P57" s="62">
        <f t="shared" si="3"/>
        <v>0.28135856851202301</v>
      </c>
      <c r="Q57" s="63"/>
      <c r="R57" s="64" t="s">
        <v>176</v>
      </c>
      <c r="S57" s="48">
        <f>SUM(P57)*0.8</f>
        <v>0.22508685480961843</v>
      </c>
    </row>
    <row r="58" spans="1:27" ht="15.75">
      <c r="S58" s="75">
        <f>SUM(S15:S57)</f>
        <v>110.41396822872939</v>
      </c>
      <c r="X58" s="6"/>
    </row>
    <row r="59" spans="1:27" ht="15.75">
      <c r="R59" s="68" t="s">
        <v>121</v>
      </c>
      <c r="S59" s="75">
        <f>S58-S45-S51-S54</f>
        <v>108.77661596833714</v>
      </c>
      <c r="T59" s="77" t="s">
        <v>221</v>
      </c>
      <c r="U59" s="77"/>
      <c r="V59" s="77"/>
      <c r="W59" s="77"/>
      <c r="X59" s="77"/>
    </row>
    <row r="61" spans="1:27">
      <c r="A61" s="51" t="s">
        <v>47</v>
      </c>
      <c r="B61" s="72" t="s">
        <v>15</v>
      </c>
      <c r="C61" s="47" t="s">
        <v>8</v>
      </c>
      <c r="D61" s="47">
        <v>2016</v>
      </c>
      <c r="E61" s="47">
        <v>130</v>
      </c>
      <c r="F61" s="47">
        <v>23</v>
      </c>
      <c r="G61" s="52">
        <v>0.23</v>
      </c>
      <c r="H61" s="53">
        <v>100</v>
      </c>
      <c r="I61" s="54" t="s">
        <v>183</v>
      </c>
      <c r="J61" s="49">
        <v>6</v>
      </c>
      <c r="K61" s="49">
        <v>50</v>
      </c>
      <c r="L61" s="55">
        <v>0.9</v>
      </c>
      <c r="M61" s="50">
        <f t="shared" ref="M61:M68" si="4">(J61/K61+0.99)^-5.67</f>
        <v>0.55337394916476923</v>
      </c>
      <c r="N61" s="56">
        <f t="shared" ref="N61:N68" si="5">SUM(L61)*M61</f>
        <v>0.4980365542482923</v>
      </c>
      <c r="O61" s="57">
        <f t="shared" ref="O61:O68" si="6">SUM(N61)*(H61)</f>
        <v>49.80365542482923</v>
      </c>
      <c r="P61" s="58">
        <f t="shared" ref="P61:P68" si="7">SUM(O61)*G61</f>
        <v>11.454840747710724</v>
      </c>
      <c r="Q61" s="59"/>
      <c r="R61" s="67"/>
      <c r="S61" s="48">
        <f>SUM(P61)</f>
        <v>11.454840747710724</v>
      </c>
    </row>
    <row r="62" spans="1:27">
      <c r="A62" s="51" t="s">
        <v>55</v>
      </c>
      <c r="B62" s="73" t="s">
        <v>15</v>
      </c>
      <c r="C62" s="47" t="s">
        <v>54</v>
      </c>
      <c r="D62" s="47">
        <v>2015</v>
      </c>
      <c r="E62" s="47">
        <v>66</v>
      </c>
      <c r="F62" s="47">
        <v>24</v>
      </c>
      <c r="G62" s="65">
        <v>0.24</v>
      </c>
      <c r="H62" s="53">
        <v>100</v>
      </c>
      <c r="I62" s="82" t="s">
        <v>140</v>
      </c>
      <c r="J62" s="49">
        <v>2</v>
      </c>
      <c r="K62" s="49">
        <v>64</v>
      </c>
      <c r="L62" s="55">
        <v>0.5</v>
      </c>
      <c r="M62" s="50">
        <f t="shared" si="4"/>
        <v>0.88760791382773285</v>
      </c>
      <c r="N62" s="56">
        <f t="shared" si="5"/>
        <v>0.44380395691386643</v>
      </c>
      <c r="O62" s="57">
        <f t="shared" si="6"/>
        <v>44.380395691386646</v>
      </c>
      <c r="P62" s="58">
        <f t="shared" si="7"/>
        <v>10.651294965932795</v>
      </c>
      <c r="Q62" s="59"/>
      <c r="R62" s="64" t="s">
        <v>176</v>
      </c>
      <c r="S62" s="48">
        <f>SUM(P62)*0.8</f>
        <v>8.5210359727462368</v>
      </c>
    </row>
    <row r="63" spans="1:27">
      <c r="A63" s="51" t="s">
        <v>53</v>
      </c>
      <c r="B63" s="73" t="s">
        <v>15</v>
      </c>
      <c r="C63" s="47" t="s">
        <v>54</v>
      </c>
      <c r="D63" s="47">
        <v>2015</v>
      </c>
      <c r="E63" s="47">
        <v>66</v>
      </c>
      <c r="F63" s="47">
        <v>24</v>
      </c>
      <c r="G63" s="65">
        <v>0.24</v>
      </c>
      <c r="H63" s="53">
        <v>100</v>
      </c>
      <c r="I63" s="82" t="s">
        <v>141</v>
      </c>
      <c r="J63" s="49">
        <v>5</v>
      </c>
      <c r="K63" s="49">
        <v>64</v>
      </c>
      <c r="L63" s="55">
        <v>0.5</v>
      </c>
      <c r="M63" s="50">
        <f t="shared" si="4"/>
        <v>0.68819704900843937</v>
      </c>
      <c r="N63" s="56">
        <f t="shared" si="5"/>
        <v>0.34409852450421968</v>
      </c>
      <c r="O63" s="57">
        <f t="shared" si="6"/>
        <v>34.409852450421965</v>
      </c>
      <c r="P63" s="58">
        <f t="shared" si="7"/>
        <v>8.2583645881012711</v>
      </c>
      <c r="Q63" s="59"/>
      <c r="R63" s="64" t="s">
        <v>176</v>
      </c>
      <c r="S63" s="48">
        <f>SUM(P63)*0.8</f>
        <v>6.606691670481017</v>
      </c>
      <c r="X63">
        <v>191.4906</v>
      </c>
    </row>
    <row r="64" spans="1:27">
      <c r="A64" s="46" t="s">
        <v>52</v>
      </c>
      <c r="B64" s="72" t="s">
        <v>15</v>
      </c>
      <c r="C64" s="47" t="s">
        <v>8</v>
      </c>
      <c r="D64" s="47">
        <v>2015</v>
      </c>
      <c r="E64" s="47">
        <v>106</v>
      </c>
      <c r="F64" s="47">
        <v>28</v>
      </c>
      <c r="G64" s="52">
        <v>0.28000000000000003</v>
      </c>
      <c r="H64" s="53">
        <v>100</v>
      </c>
      <c r="I64" s="54" t="s">
        <v>143</v>
      </c>
      <c r="J64" s="49">
        <v>43</v>
      </c>
      <c r="K64" s="49">
        <v>103</v>
      </c>
      <c r="L64" s="55">
        <v>0.9</v>
      </c>
      <c r="M64" s="50">
        <f t="shared" si="4"/>
        <v>0.14399254789965707</v>
      </c>
      <c r="N64" s="56">
        <f t="shared" si="5"/>
        <v>0.12959329310969137</v>
      </c>
      <c r="O64" s="57">
        <f t="shared" si="6"/>
        <v>12.959329310969137</v>
      </c>
      <c r="P64" s="58">
        <f t="shared" si="7"/>
        <v>3.6286122070713587</v>
      </c>
      <c r="Q64" s="59"/>
      <c r="R64" s="64" t="s">
        <v>176</v>
      </c>
      <c r="S64" s="48">
        <f>SUM(P64)*0.8</f>
        <v>2.9028897656570871</v>
      </c>
      <c r="X64">
        <f>X63/80</f>
        <v>2.3936324999999998</v>
      </c>
    </row>
    <row r="65" spans="1:24">
      <c r="A65" s="51" t="s">
        <v>58</v>
      </c>
      <c r="B65" s="72" t="s">
        <v>15</v>
      </c>
      <c r="C65" s="47" t="s">
        <v>54</v>
      </c>
      <c r="D65" s="47">
        <v>2015</v>
      </c>
      <c r="E65" s="47">
        <v>66</v>
      </c>
      <c r="F65" s="47">
        <v>24</v>
      </c>
      <c r="G65" s="65">
        <v>0.24</v>
      </c>
      <c r="H65" s="53">
        <v>100</v>
      </c>
      <c r="I65" s="82" t="s">
        <v>146</v>
      </c>
      <c r="J65" s="49">
        <v>5</v>
      </c>
      <c r="K65" s="49">
        <v>13</v>
      </c>
      <c r="L65" s="55">
        <v>0.5</v>
      </c>
      <c r="M65" s="50">
        <f t="shared" si="4"/>
        <v>0.16463137099951022</v>
      </c>
      <c r="N65" s="56">
        <f t="shared" si="5"/>
        <v>8.2315685499755112E-2</v>
      </c>
      <c r="O65" s="57">
        <f t="shared" si="6"/>
        <v>8.2315685499755116</v>
      </c>
      <c r="P65" s="58">
        <f t="shared" si="7"/>
        <v>1.9755764519941228</v>
      </c>
      <c r="Q65" s="59"/>
      <c r="R65" s="64" t="s">
        <v>177</v>
      </c>
      <c r="S65" s="48">
        <f>SUM(P65)*0.72</f>
        <v>1.4224150454357685</v>
      </c>
    </row>
    <row r="66" spans="1:24">
      <c r="A66" s="46" t="s">
        <v>48</v>
      </c>
      <c r="B66" s="72" t="s">
        <v>15</v>
      </c>
      <c r="C66" s="47" t="s">
        <v>8</v>
      </c>
      <c r="D66" s="47">
        <v>2015</v>
      </c>
      <c r="E66" s="47">
        <v>106</v>
      </c>
      <c r="F66" s="47">
        <v>28</v>
      </c>
      <c r="G66" s="52">
        <v>0.28000000000000003</v>
      </c>
      <c r="H66" s="53">
        <v>100</v>
      </c>
      <c r="I66" s="54" t="s">
        <v>142</v>
      </c>
      <c r="J66" s="49">
        <v>62</v>
      </c>
      <c r="K66" s="49">
        <v>102</v>
      </c>
      <c r="L66" s="55">
        <v>0.9</v>
      </c>
      <c r="M66" s="50">
        <f t="shared" si="4"/>
        <v>7.0139298268512201E-2</v>
      </c>
      <c r="N66" s="56">
        <f t="shared" si="5"/>
        <v>6.3125368441660987E-2</v>
      </c>
      <c r="O66" s="57">
        <f t="shared" si="6"/>
        <v>6.3125368441660985</v>
      </c>
      <c r="P66" s="58">
        <f t="shared" si="7"/>
        <v>1.7675103163665078</v>
      </c>
      <c r="Q66" s="59"/>
      <c r="R66" s="64" t="s">
        <v>176</v>
      </c>
      <c r="S66" s="48">
        <f>SUM(P66)*0.8</f>
        <v>1.4140082530932063</v>
      </c>
    </row>
    <row r="67" spans="1:24">
      <c r="A67" s="46" t="s">
        <v>138</v>
      </c>
      <c r="B67" s="72" t="s">
        <v>15</v>
      </c>
      <c r="C67" s="47" t="s">
        <v>8</v>
      </c>
      <c r="D67" s="47">
        <v>2015</v>
      </c>
      <c r="E67" s="47">
        <v>106</v>
      </c>
      <c r="F67" s="47">
        <v>28</v>
      </c>
      <c r="G67" s="52">
        <v>0.28000000000000003</v>
      </c>
      <c r="H67" s="53">
        <v>100</v>
      </c>
      <c r="I67" s="82" t="s">
        <v>145</v>
      </c>
      <c r="J67" s="49">
        <v>11</v>
      </c>
      <c r="K67" s="49">
        <v>19</v>
      </c>
      <c r="L67" s="55">
        <v>0.9</v>
      </c>
      <c r="M67" s="50">
        <f t="shared" si="4"/>
        <v>7.7785834148611371E-2</v>
      </c>
      <c r="N67" s="56">
        <f t="shared" si="5"/>
        <v>7.0007250733750234E-2</v>
      </c>
      <c r="O67" s="57">
        <f t="shared" si="6"/>
        <v>7.0007250733750235</v>
      </c>
      <c r="P67" s="58">
        <f t="shared" si="7"/>
        <v>1.9602030205450067</v>
      </c>
      <c r="Q67" s="59"/>
      <c r="R67" s="64" t="s">
        <v>177</v>
      </c>
      <c r="S67" s="48">
        <f>SUM(P67)*0.72</f>
        <v>1.4113461747924048</v>
      </c>
    </row>
    <row r="68" spans="1:24">
      <c r="A68" s="51" t="s">
        <v>57</v>
      </c>
      <c r="B68" s="73" t="s">
        <v>15</v>
      </c>
      <c r="C68" s="47" t="s">
        <v>10</v>
      </c>
      <c r="D68" s="47">
        <v>2015</v>
      </c>
      <c r="E68" s="47">
        <v>62</v>
      </c>
      <c r="F68" s="47">
        <v>19</v>
      </c>
      <c r="G68" s="52">
        <v>0.19</v>
      </c>
      <c r="H68" s="53">
        <v>100</v>
      </c>
      <c r="I68" s="82" t="s">
        <v>144</v>
      </c>
      <c r="J68" s="49">
        <v>10</v>
      </c>
      <c r="K68" s="49">
        <v>15</v>
      </c>
      <c r="L68" s="60">
        <v>0.8</v>
      </c>
      <c r="M68" s="50">
        <f t="shared" si="4"/>
        <v>5.713954662517063E-2</v>
      </c>
      <c r="N68" s="56">
        <f t="shared" si="5"/>
        <v>4.5711637300136505E-2</v>
      </c>
      <c r="O68" s="61">
        <f t="shared" si="6"/>
        <v>4.5711637300136507</v>
      </c>
      <c r="P68" s="62">
        <f t="shared" si="7"/>
        <v>0.86852110870259369</v>
      </c>
      <c r="Q68" s="63"/>
      <c r="R68" s="64" t="s">
        <v>177</v>
      </c>
      <c r="S68" s="48">
        <f>SUM(P68)*0.72</f>
        <v>0.62533519826586748</v>
      </c>
    </row>
    <row r="69" spans="1:24" ht="15.75">
      <c r="S69" s="75">
        <f>SUM(S61:S68)</f>
        <v>34.358562828182308</v>
      </c>
    </row>
    <row r="70" spans="1:24" ht="15.75">
      <c r="R70" s="68" t="s">
        <v>121</v>
      </c>
      <c r="S70" s="75">
        <f>SUM(S69)</f>
        <v>34.358562828182308</v>
      </c>
      <c r="T70" s="3"/>
    </row>
    <row r="72" spans="1:24">
      <c r="A72" s="51" t="s">
        <v>91</v>
      </c>
      <c r="B72" s="72" t="s">
        <v>20</v>
      </c>
      <c r="C72" s="47" t="s">
        <v>8</v>
      </c>
      <c r="D72" s="47">
        <v>2015</v>
      </c>
      <c r="E72" s="47">
        <v>51</v>
      </c>
      <c r="F72" s="47">
        <v>23</v>
      </c>
      <c r="G72" s="52">
        <v>0.23</v>
      </c>
      <c r="H72" s="53">
        <v>100</v>
      </c>
      <c r="I72" s="54" t="s">
        <v>134</v>
      </c>
      <c r="J72" s="49">
        <v>32</v>
      </c>
      <c r="K72" s="49">
        <v>43</v>
      </c>
      <c r="L72" s="55">
        <v>0.9</v>
      </c>
      <c r="M72" s="50">
        <f t="shared" ref="M72:M73" si="8">(J72/K72+0.99)^-5.67</f>
        <v>4.4088716081473987E-2</v>
      </c>
      <c r="N72" s="56">
        <f t="shared" ref="N72:N73" si="9">SUM(L72)*M72</f>
        <v>3.9679844473326592E-2</v>
      </c>
      <c r="O72" s="61">
        <f t="shared" ref="O72:O73" si="10">SUM(N72)*(H72)</f>
        <v>3.9679844473326593</v>
      </c>
      <c r="P72" s="62">
        <f t="shared" ref="P72:P73" si="11">SUM(O72)*G72</f>
        <v>0.9126364228865117</v>
      </c>
      <c r="Q72" s="63"/>
      <c r="R72" s="64" t="s">
        <v>176</v>
      </c>
      <c r="S72" s="48">
        <f>SUM(P72)*0.8</f>
        <v>0.73010913830920943</v>
      </c>
      <c r="V72" s="79"/>
    </row>
    <row r="73" spans="1:24">
      <c r="A73" s="46" t="s">
        <v>135</v>
      </c>
      <c r="B73" s="72" t="s">
        <v>20</v>
      </c>
      <c r="C73" s="47" t="s">
        <v>8</v>
      </c>
      <c r="D73" s="47">
        <v>2015</v>
      </c>
      <c r="E73" s="47">
        <v>51</v>
      </c>
      <c r="F73" s="47">
        <v>23</v>
      </c>
      <c r="G73" s="52">
        <v>0.23</v>
      </c>
      <c r="H73" s="53">
        <v>100</v>
      </c>
      <c r="I73" s="82" t="s">
        <v>133</v>
      </c>
      <c r="J73" s="49">
        <v>16</v>
      </c>
      <c r="K73" s="49">
        <v>19</v>
      </c>
      <c r="L73" s="55">
        <v>0.8</v>
      </c>
      <c r="M73" s="50">
        <f t="shared" si="8"/>
        <v>3.2290227540271728E-2</v>
      </c>
      <c r="N73" s="56">
        <f t="shared" si="9"/>
        <v>2.5832182032217384E-2</v>
      </c>
      <c r="O73" s="61">
        <f t="shared" si="10"/>
        <v>2.5832182032217386</v>
      </c>
      <c r="P73" s="62">
        <f t="shared" si="11"/>
        <v>0.59414018674099989</v>
      </c>
      <c r="Q73" s="63"/>
      <c r="R73" s="64" t="s">
        <v>177</v>
      </c>
      <c r="S73" s="83">
        <f>SUM(P73)*0.72</f>
        <v>0.42778093445351989</v>
      </c>
      <c r="V73" s="79"/>
    </row>
    <row r="74" spans="1:24">
      <c r="A74" s="46" t="s">
        <v>173</v>
      </c>
      <c r="B74" s="72" t="s">
        <v>20</v>
      </c>
      <c r="C74" s="47" t="s">
        <v>16</v>
      </c>
      <c r="D74" s="47">
        <v>2016</v>
      </c>
      <c r="E74" s="47">
        <v>55</v>
      </c>
      <c r="F74" s="47">
        <v>12</v>
      </c>
      <c r="G74" s="52">
        <v>0.12</v>
      </c>
      <c r="H74" s="53">
        <v>100</v>
      </c>
      <c r="I74" s="54" t="s">
        <v>174</v>
      </c>
      <c r="J74" s="49">
        <v>20</v>
      </c>
      <c r="K74" s="49">
        <v>25</v>
      </c>
      <c r="L74" s="55">
        <v>0.65</v>
      </c>
      <c r="M74" s="50">
        <f t="shared" ref="M74:M75" si="12">(J74/K74+0.99)^-5.67</f>
        <v>3.6840313252972753E-2</v>
      </c>
      <c r="N74" s="56">
        <f t="shared" ref="N74:N75" si="13">SUM(L74)*M74</f>
        <v>2.3946203614432289E-2</v>
      </c>
      <c r="O74" s="57">
        <f t="shared" ref="O74:O75" si="14">SUM(N74)*(H74)</f>
        <v>2.3946203614432289</v>
      </c>
      <c r="P74" s="58">
        <f t="shared" ref="P74:P75" si="15">SUM(O74)*G74</f>
        <v>0.28735444337318744</v>
      </c>
      <c r="Q74" s="59"/>
      <c r="R74" s="71"/>
      <c r="S74" s="48">
        <f>SUM(P74)</f>
        <v>0.28735444337318744</v>
      </c>
      <c r="V74" s="79"/>
    </row>
    <row r="75" spans="1:24">
      <c r="A75" s="51" t="s">
        <v>60</v>
      </c>
      <c r="B75" s="72" t="s">
        <v>20</v>
      </c>
      <c r="C75" s="47" t="s">
        <v>16</v>
      </c>
      <c r="D75" s="47">
        <v>2016</v>
      </c>
      <c r="E75" s="47">
        <v>55</v>
      </c>
      <c r="F75" s="47">
        <v>12</v>
      </c>
      <c r="G75" s="52">
        <v>0.12</v>
      </c>
      <c r="H75" s="53">
        <v>100</v>
      </c>
      <c r="I75" s="54" t="s">
        <v>175</v>
      </c>
      <c r="J75" s="49">
        <v>25</v>
      </c>
      <c r="K75" s="49">
        <v>30</v>
      </c>
      <c r="L75" s="55">
        <v>0.65</v>
      </c>
      <c r="M75" s="50">
        <f t="shared" si="12"/>
        <v>3.3180992620688819E-2</v>
      </c>
      <c r="N75" s="56">
        <f t="shared" si="13"/>
        <v>2.1567645203447734E-2</v>
      </c>
      <c r="O75" s="57">
        <f t="shared" si="14"/>
        <v>2.1567645203447734</v>
      </c>
      <c r="P75" s="58">
        <f t="shared" si="15"/>
        <v>0.25881174244137278</v>
      </c>
      <c r="Q75" s="59"/>
      <c r="R75" s="71"/>
      <c r="S75" s="48">
        <f>SUM(P75)</f>
        <v>0.25881174244137278</v>
      </c>
      <c r="V75" s="79"/>
    </row>
    <row r="76" spans="1:24">
      <c r="A76" s="51" t="s">
        <v>124</v>
      </c>
      <c r="B76" s="72" t="s">
        <v>20</v>
      </c>
      <c r="C76" s="47" t="s">
        <v>90</v>
      </c>
      <c r="D76" s="47">
        <v>2014</v>
      </c>
      <c r="E76" s="47">
        <v>58</v>
      </c>
      <c r="F76" s="47">
        <v>17</v>
      </c>
      <c r="G76" s="65">
        <v>0.17</v>
      </c>
      <c r="H76" s="53">
        <v>100</v>
      </c>
      <c r="I76" s="66" t="s">
        <v>125</v>
      </c>
      <c r="J76" s="49">
        <v>43</v>
      </c>
      <c r="K76" s="49">
        <v>43</v>
      </c>
      <c r="L76" s="55">
        <v>0.8</v>
      </c>
      <c r="M76" s="50">
        <f t="shared" ref="M76" si="16">(J76/K76+0.99)^-5.67</f>
        <v>2.0207056545638081E-2</v>
      </c>
      <c r="N76" s="56">
        <f t="shared" ref="N76" si="17">SUM(L76)*M76</f>
        <v>1.6165645236510467E-2</v>
      </c>
      <c r="O76" s="57">
        <f t="shared" ref="O76" si="18">SUM(N76)*(H76)</f>
        <v>1.6165645236510466</v>
      </c>
      <c r="P76" s="58">
        <f t="shared" ref="P76" si="19">SUM(O76)*G76</f>
        <v>0.27481596902067795</v>
      </c>
      <c r="Q76" s="78"/>
      <c r="R76" s="64" t="s">
        <v>178</v>
      </c>
      <c r="S76" s="48">
        <f>SUM(P76)*0.4</f>
        <v>0.10992638760827118</v>
      </c>
      <c r="V76" s="6"/>
    </row>
    <row r="77" spans="1:24" ht="15.75">
      <c r="S77" s="75">
        <f>SUM(S72:S76)</f>
        <v>1.8139826461855606</v>
      </c>
    </row>
    <row r="78" spans="1:24" ht="15.75">
      <c r="R78" s="68" t="s">
        <v>121</v>
      </c>
      <c r="S78" s="75">
        <f>S77-S73</f>
        <v>1.3862017117320407</v>
      </c>
      <c r="T78" s="77" t="s">
        <v>222</v>
      </c>
      <c r="U78" s="77"/>
      <c r="V78" s="77"/>
      <c r="W78" s="77"/>
      <c r="X78" s="77"/>
    </row>
    <row r="80" spans="1:24">
      <c r="A80" s="51" t="s">
        <v>127</v>
      </c>
      <c r="B80" s="73" t="s">
        <v>170</v>
      </c>
      <c r="C80" s="47" t="s">
        <v>8</v>
      </c>
      <c r="D80" s="47">
        <v>2015</v>
      </c>
      <c r="E80" s="47">
        <v>81</v>
      </c>
      <c r="F80" s="47">
        <v>27</v>
      </c>
      <c r="G80" s="52">
        <v>0.27</v>
      </c>
      <c r="H80" s="53">
        <v>100</v>
      </c>
      <c r="I80" s="54" t="s">
        <v>132</v>
      </c>
      <c r="J80" s="49">
        <v>2</v>
      </c>
      <c r="K80" s="49">
        <v>83</v>
      </c>
      <c r="L80" s="55">
        <v>0.9</v>
      </c>
      <c r="M80" s="50">
        <f t="shared" ref="M80:M85" si="20">(J80/K80+0.99)^-5.67</f>
        <v>0.92369956411819554</v>
      </c>
      <c r="N80" s="56">
        <f t="shared" ref="N80:N85" si="21">SUM(L80)*M80</f>
        <v>0.83132960770637598</v>
      </c>
      <c r="O80" s="61">
        <f t="shared" ref="O80:O85" si="22">SUM(N80)*(H80)</f>
        <v>83.132960770637595</v>
      </c>
      <c r="P80" s="62">
        <f t="shared" ref="P80:P85" si="23">SUM(O80)*G80</f>
        <v>22.445899408072151</v>
      </c>
      <c r="Q80" s="63"/>
      <c r="R80" s="64" t="s">
        <v>176</v>
      </c>
      <c r="S80" s="48">
        <f>SUM(P80)*0.8</f>
        <v>17.956719526457722</v>
      </c>
    </row>
    <row r="81" spans="1:24">
      <c r="A81" s="51" t="s">
        <v>126</v>
      </c>
      <c r="B81" s="73" t="s">
        <v>170</v>
      </c>
      <c r="C81" s="47" t="s">
        <v>8</v>
      </c>
      <c r="D81" s="47">
        <v>2016</v>
      </c>
      <c r="E81" s="47">
        <v>114</v>
      </c>
      <c r="F81" s="47">
        <v>22</v>
      </c>
      <c r="G81" s="52">
        <v>0.22</v>
      </c>
      <c r="H81" s="53">
        <v>100</v>
      </c>
      <c r="I81" s="54" t="s">
        <v>180</v>
      </c>
      <c r="J81" s="49">
        <v>1</v>
      </c>
      <c r="K81" s="49">
        <v>18</v>
      </c>
      <c r="L81" s="55">
        <v>0.8</v>
      </c>
      <c r="M81" s="50">
        <f t="shared" si="20"/>
        <v>0.77678684780352136</v>
      </c>
      <c r="N81" s="56">
        <f t="shared" si="21"/>
        <v>0.62142947824281713</v>
      </c>
      <c r="O81" s="61">
        <f t="shared" si="22"/>
        <v>62.142947824281713</v>
      </c>
      <c r="P81" s="62">
        <f t="shared" si="23"/>
        <v>13.671448521341977</v>
      </c>
      <c r="Q81" s="63"/>
      <c r="R81" s="71"/>
      <c r="S81" s="48">
        <f>SUM(P81)</f>
        <v>13.671448521341977</v>
      </c>
    </row>
    <row r="82" spans="1:24">
      <c r="A82" s="46" t="s">
        <v>179</v>
      </c>
      <c r="B82" s="73" t="s">
        <v>170</v>
      </c>
      <c r="C82" s="47" t="s">
        <v>8</v>
      </c>
      <c r="D82" s="47">
        <v>2016</v>
      </c>
      <c r="E82" s="47">
        <v>114</v>
      </c>
      <c r="F82" s="47">
        <v>22</v>
      </c>
      <c r="G82" s="52">
        <v>0.22</v>
      </c>
      <c r="H82" s="53">
        <v>100</v>
      </c>
      <c r="I82" s="54" t="s">
        <v>180</v>
      </c>
      <c r="J82" s="49">
        <v>1</v>
      </c>
      <c r="K82" s="49">
        <v>18</v>
      </c>
      <c r="L82" s="55">
        <v>0.8</v>
      </c>
      <c r="M82" s="50">
        <f t="shared" si="20"/>
        <v>0.77678684780352136</v>
      </c>
      <c r="N82" s="56">
        <f t="shared" si="21"/>
        <v>0.62142947824281713</v>
      </c>
      <c r="O82" s="61">
        <f t="shared" si="22"/>
        <v>62.142947824281713</v>
      </c>
      <c r="P82" s="62">
        <f t="shared" si="23"/>
        <v>13.671448521341977</v>
      </c>
      <c r="Q82" s="63"/>
      <c r="R82" s="71"/>
      <c r="S82" s="48">
        <f>SUM(P82)</f>
        <v>13.671448521341977</v>
      </c>
    </row>
    <row r="83" spans="1:24">
      <c r="A83" s="46" t="s">
        <v>85</v>
      </c>
      <c r="B83" s="73" t="s">
        <v>170</v>
      </c>
      <c r="C83" s="47" t="s">
        <v>10</v>
      </c>
      <c r="D83" s="47">
        <v>2016</v>
      </c>
      <c r="E83" s="47">
        <v>88</v>
      </c>
      <c r="F83" s="47">
        <v>18</v>
      </c>
      <c r="G83" s="52">
        <v>0.18</v>
      </c>
      <c r="H83" s="53">
        <v>100</v>
      </c>
      <c r="I83" s="54" t="s">
        <v>182</v>
      </c>
      <c r="J83" s="49">
        <v>48</v>
      </c>
      <c r="K83" s="49">
        <v>88</v>
      </c>
      <c r="L83" s="55">
        <v>0.8</v>
      </c>
      <c r="M83" s="50">
        <f t="shared" si="20"/>
        <v>8.7909621824130535E-2</v>
      </c>
      <c r="N83" s="56">
        <f t="shared" si="21"/>
        <v>7.0327697459304436E-2</v>
      </c>
      <c r="O83" s="61">
        <f t="shared" si="22"/>
        <v>7.0327697459304437</v>
      </c>
      <c r="P83" s="62">
        <f t="shared" si="23"/>
        <v>1.2658985542674799</v>
      </c>
      <c r="Q83" s="63"/>
      <c r="R83" s="71"/>
      <c r="S83" s="83">
        <f>SUM(P83)</f>
        <v>1.2658985542674799</v>
      </c>
    </row>
    <row r="84" spans="1:24">
      <c r="A84" s="46" t="s">
        <v>76</v>
      </c>
      <c r="B84" s="73" t="s">
        <v>170</v>
      </c>
      <c r="C84" s="47" t="s">
        <v>10</v>
      </c>
      <c r="D84" s="47">
        <v>2016</v>
      </c>
      <c r="E84" s="47">
        <v>88</v>
      </c>
      <c r="F84" s="47">
        <v>18</v>
      </c>
      <c r="G84" s="52">
        <v>0.18</v>
      </c>
      <c r="H84" s="53">
        <v>100</v>
      </c>
      <c r="I84" s="54" t="s">
        <v>181</v>
      </c>
      <c r="J84" s="49">
        <v>54</v>
      </c>
      <c r="K84" s="49">
        <v>88</v>
      </c>
      <c r="L84" s="55">
        <v>0.8</v>
      </c>
      <c r="M84" s="50">
        <f t="shared" si="20"/>
        <v>6.8714686863789926E-2</v>
      </c>
      <c r="N84" s="56">
        <f t="shared" si="21"/>
        <v>5.4971749491031945E-2</v>
      </c>
      <c r="O84" s="61">
        <f t="shared" si="22"/>
        <v>5.4971749491031945</v>
      </c>
      <c r="P84" s="62">
        <f t="shared" si="23"/>
        <v>0.98949149083857502</v>
      </c>
      <c r="Q84" s="63"/>
      <c r="R84" s="71"/>
      <c r="S84" s="48">
        <f>SUM(P84)</f>
        <v>0.98949149083857502</v>
      </c>
    </row>
    <row r="85" spans="1:24">
      <c r="A85" s="46" t="s">
        <v>129</v>
      </c>
      <c r="B85" s="73" t="s">
        <v>170</v>
      </c>
      <c r="C85" s="47" t="s">
        <v>8</v>
      </c>
      <c r="D85" s="47">
        <v>2015</v>
      </c>
      <c r="E85" s="47">
        <v>42</v>
      </c>
      <c r="F85" s="47">
        <v>21</v>
      </c>
      <c r="G85" s="52">
        <v>0.21</v>
      </c>
      <c r="H85" s="53">
        <v>100</v>
      </c>
      <c r="I85" s="54" t="s">
        <v>130</v>
      </c>
      <c r="J85" s="49">
        <v>31</v>
      </c>
      <c r="K85" s="49">
        <v>42</v>
      </c>
      <c r="L85" s="55">
        <v>0.9</v>
      </c>
      <c r="M85" s="50">
        <f t="shared" si="20"/>
        <v>4.4977083591222579E-2</v>
      </c>
      <c r="N85" s="56">
        <f t="shared" si="21"/>
        <v>4.0479375232100323E-2</v>
      </c>
      <c r="O85" s="61">
        <f t="shared" si="22"/>
        <v>4.0479375232100328</v>
      </c>
      <c r="P85" s="62">
        <f t="shared" si="23"/>
        <v>0.8500668798741069</v>
      </c>
      <c r="Q85" s="63"/>
      <c r="R85" s="64" t="s">
        <v>176</v>
      </c>
      <c r="S85" s="48">
        <f>SUM(P85)*0.8</f>
        <v>0.68005350389928554</v>
      </c>
    </row>
    <row r="86" spans="1:24" ht="15.75">
      <c r="S86" s="75">
        <f>SUM(S80:S85)</f>
        <v>48.235060118147018</v>
      </c>
    </row>
    <row r="87" spans="1:24" ht="15.75">
      <c r="R87" s="68" t="s">
        <v>121</v>
      </c>
      <c r="S87" s="75">
        <f>S86-S83</f>
        <v>46.969161563879538</v>
      </c>
      <c r="T87" s="77" t="s">
        <v>223</v>
      </c>
      <c r="U87" s="77"/>
      <c r="V87" s="77"/>
      <c r="W87" s="77"/>
      <c r="X87" s="77"/>
    </row>
  </sheetData>
  <sortState xmlns:xlrd2="http://schemas.microsoft.com/office/spreadsheetml/2017/richdata2" ref="A91:S133">
    <sortCondition descending="1" ref="S91:S133"/>
  </sortState>
  <pageMargins left="0.31" right="0.22" top="0.24" bottom="0.21" header="0.23" footer="0.19"/>
  <pageSetup paperSize="9" scale="5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Marian Kazík</cp:lastModifiedBy>
  <dcterms:created xsi:type="dcterms:W3CDTF">2014-11-14T11:17:23Z</dcterms:created>
  <dcterms:modified xsi:type="dcterms:W3CDTF">2024-11-26T17:45:50Z</dcterms:modified>
</cp:coreProperties>
</file>